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14892" windowHeight="8736" tabRatio="848" activeTab="40"/>
  </bookViews>
  <sheets>
    <sheet name="APCo STATEMENT AF" sheetId="1" r:id="rId1"/>
    <sheet name="APCO_2821001" sheetId="3" state="hidden" r:id="rId2"/>
    <sheet name="APCO_2831001" sheetId="4" state="hidden" r:id="rId3"/>
    <sheet name="Table" sheetId="2" state="hidden" r:id="rId4"/>
    <sheet name="APCo STATEMENT AG" sheetId="5" r:id="rId5"/>
    <sheet name="APCO_1901001" sheetId="6" state="hidden" r:id="rId6"/>
    <sheet name="Table (2)" sheetId="7" state="hidden" r:id="rId7"/>
    <sheet name="IM STATEMENT AF" sheetId="8" r:id="rId8"/>
    <sheet name="IMPCO_2821001" sheetId="9" state="hidden" r:id="rId9"/>
    <sheet name="IMPCO_2831001" sheetId="10" state="hidden" r:id="rId10"/>
    <sheet name="Table (3)" sheetId="11" state="hidden" r:id="rId11"/>
    <sheet name="IM STATEMENT AG" sheetId="12" r:id="rId12"/>
    <sheet name="IMPCO_1901001" sheetId="13" state="hidden" r:id="rId13"/>
    <sheet name="Table (4)" sheetId="14" state="hidden" r:id="rId14"/>
    <sheet name="KgPCo STATEMENT AF" sheetId="15" r:id="rId15"/>
    <sheet name="KGPCO_2821001" sheetId="16" state="hidden" r:id="rId16"/>
    <sheet name="KGPCO_2831001" sheetId="17" state="hidden" r:id="rId17"/>
    <sheet name="Table (5)" sheetId="18" state="hidden" r:id="rId18"/>
    <sheet name="KgPCo STATEMENT AG" sheetId="19" r:id="rId19"/>
    <sheet name="KGPCO_1901001" sheetId="20" state="hidden" r:id="rId20"/>
    <sheet name="Table (6)" sheetId="21" state="hidden" r:id="rId21"/>
    <sheet name="KPCo STATEMENT AF" sheetId="22" r:id="rId22"/>
    <sheet name="KYPCO_2821001" sheetId="23" state="hidden" r:id="rId23"/>
    <sheet name="KYPCO_2831001" sheetId="24" state="hidden" r:id="rId24"/>
    <sheet name="Table (7)" sheetId="25" state="hidden" r:id="rId25"/>
    <sheet name="KPCo STATEMENT AG" sheetId="26" r:id="rId26"/>
    <sheet name="KYPCO_1901001" sheetId="27" state="hidden" r:id="rId27"/>
    <sheet name="Table (8)" sheetId="28" state="hidden" r:id="rId28"/>
    <sheet name="OPCo STATEMENT AF" sheetId="29" r:id="rId29"/>
    <sheet name="OPCO_2821001" sheetId="30" state="hidden" r:id="rId30"/>
    <sheet name="OPCO_2831001" sheetId="31" state="hidden" r:id="rId31"/>
    <sheet name="Table (9)" sheetId="32" state="hidden" r:id="rId32"/>
    <sheet name="OPCo STATEMENT AG" sheetId="33" r:id="rId33"/>
    <sheet name="OPCO_1901001" sheetId="34" state="hidden" r:id="rId34"/>
    <sheet name="Table (10)" sheetId="35" state="hidden" r:id="rId35"/>
    <sheet name="WPCo STATEMENT AF" sheetId="36" r:id="rId36"/>
    <sheet name="WPCo GL vs Provision" sheetId="37" state="hidden" r:id="rId37"/>
    <sheet name="WPCO_2821001" sheetId="38" state="hidden" r:id="rId38"/>
    <sheet name="WPCO_2831001" sheetId="39" state="hidden" r:id="rId39"/>
    <sheet name="Table (11)" sheetId="40" state="hidden" r:id="rId40"/>
    <sheet name="WPCo STATEMENT AG" sheetId="41" r:id="rId41"/>
    <sheet name="WPCO_1901001" sheetId="42" state="hidden" r:id="rId42"/>
    <sheet name="Table (12)" sheetId="43" state="hidden" r:id="rId43"/>
  </sheets>
  <externalReferences>
    <externalReference r:id="rId44"/>
    <externalReference r:id="rId45"/>
  </externalReferences>
  <definedNames>
    <definedName name="_xlnm._FilterDatabase" localSheetId="5" hidden="1">APCO_1901001!$A$2:$W$149</definedName>
    <definedName name="_xlnm._FilterDatabase" localSheetId="1" hidden="1">APCO_2821001!$A$2:$W$102</definedName>
    <definedName name="_xlnm._FilterDatabase" localSheetId="2" hidden="1">APCO_2831001!$A$2:$W$101</definedName>
    <definedName name="_xlnm._FilterDatabase" localSheetId="8" hidden="1">IMPCO_2821001!$A$2:$W$181</definedName>
    <definedName name="_xlnm._FilterDatabase" localSheetId="9" hidden="1">IMPCO_2831001!$A$2:$W$129</definedName>
    <definedName name="_xlnm._FilterDatabase" localSheetId="19" hidden="1">KGPCO_1901001!$A$2:$W$46</definedName>
    <definedName name="_xlnm._FilterDatabase" localSheetId="15" hidden="1">KGPCO_2821001!$A$2:$W$24</definedName>
    <definedName name="_xlnm._FilterDatabase" localSheetId="16" hidden="1">KGPCO_2831001!$A$2:$W$17</definedName>
    <definedName name="_xlnm._FilterDatabase" localSheetId="26" hidden="1">KYPCO_1901001!$A$2:$W$122</definedName>
    <definedName name="_xlnm._FilterDatabase" localSheetId="22" hidden="1">KYPCO_2821001!$A$2:$W$91</definedName>
    <definedName name="_xlnm._FilterDatabase" localSheetId="23" hidden="1">KYPCO_2831001!$A$2:$W$77</definedName>
    <definedName name="_xlnm._FilterDatabase" localSheetId="33" hidden="1">OPCO_1901001!$A$2:$W$76</definedName>
    <definedName name="_xlnm._FilterDatabase" localSheetId="29" hidden="1">OPCO_2821001!$A$2:$W$81</definedName>
    <definedName name="_xlnm._FilterDatabase" localSheetId="30" hidden="1">OPCO_2831001!$A$2:$W$60</definedName>
    <definedName name="_xlnm._FilterDatabase" localSheetId="41" hidden="1">WPCO_1901001!$A$2:$W$69</definedName>
    <definedName name="HEADA" localSheetId="28">'OPCo STATEMENT AF'!$A$1:$O$14</definedName>
    <definedName name="HEADA">'APCo STATEMENT AF'!$A$1:$O$14</definedName>
    <definedName name="HEADB" localSheetId="31">#REF!</definedName>
    <definedName name="HEADB">#REF!</definedName>
    <definedName name="HEADC" localSheetId="31">#REF!</definedName>
    <definedName name="HEADC">#REF!</definedName>
    <definedName name="HEADD" localSheetId="31">#REF!</definedName>
    <definedName name="HEADD">#REF!</definedName>
    <definedName name="PAGEA" localSheetId="28">'OPCo STATEMENT AF'!$A$15:$O$178</definedName>
    <definedName name="PAGEA">'APCo STATEMENT AF'!$A$15:$O$195</definedName>
    <definedName name="PAGEB" localSheetId="39">#REF!</definedName>
    <definedName name="PAGEB" localSheetId="31">#REF!</definedName>
    <definedName name="PAGEB" localSheetId="37">#REF!</definedName>
    <definedName name="PAGEB" localSheetId="38">#REF!</definedName>
    <definedName name="PAGEB">#REF!</definedName>
    <definedName name="PAGEC" localSheetId="39">#REF!</definedName>
    <definedName name="PAGEC" localSheetId="31">#REF!</definedName>
    <definedName name="PAGEC" localSheetId="37">#REF!</definedName>
    <definedName name="PAGEC" localSheetId="38">#REF!</definedName>
    <definedName name="PAGEC">#REF!</definedName>
    <definedName name="PAGED" localSheetId="37">#REF!</definedName>
    <definedName name="PAGED" localSheetId="38">#REF!</definedName>
    <definedName name="PAGED">#REF!</definedName>
    <definedName name="_xlnm.Print_Area" localSheetId="0">'APCo STATEMENT AF'!$A$1:$S$195</definedName>
    <definedName name="_xlnm.Print_Area" localSheetId="7">'IM STATEMENT AF'!$A$1:$Y$231</definedName>
    <definedName name="_xlnm.Print_Area" localSheetId="11">'IM STATEMENT AG'!$C$15:$Y$131</definedName>
    <definedName name="_xlnm.Print_Area" localSheetId="14">'KgPCo STATEMENT AF'!$B$15:$S$79</definedName>
    <definedName name="_xlnm.Print_Area" localSheetId="18">'KgPCo STATEMENT AG'!$A$15:$S$52</definedName>
    <definedName name="_xlnm.Print_Area" localSheetId="21">'KPCo STATEMENT AF'!$A$1:$S$148</definedName>
    <definedName name="_xlnm.Print_Area" localSheetId="25">'KPCo STATEMENT AG'!$A$1:$S$88</definedName>
    <definedName name="_xlnm.Print_Area" localSheetId="28">'OPCo STATEMENT AF'!$C$15:$S$178</definedName>
    <definedName name="_xlnm.Print_Area" localSheetId="32">'OPCo STATEMENT AG'!$A$1:$S$124</definedName>
    <definedName name="_xlnm.Print_Area" localSheetId="35">'WPCo STATEMENT AF'!$B$14:$S$112</definedName>
    <definedName name="_xlnm.Print_Area" localSheetId="40">'WPCo STATEMENT AG'!$C$15:$S$63</definedName>
    <definedName name="_xlnm.Print_Titles" localSheetId="0">'APCo STATEMENT AF'!$A:$B,'APCo STATEMENT AF'!$1:$14</definedName>
    <definedName name="_xlnm.Print_Titles" localSheetId="4">'APCo STATEMENT AG'!$A:$B,'APCo STATEMENT AG'!$1:$13</definedName>
    <definedName name="_xlnm.Print_Titles" localSheetId="7">'IM STATEMENT AF'!$A:$B,'IM STATEMENT AF'!$1:$14</definedName>
    <definedName name="_xlnm.Print_Titles" localSheetId="11">'IM STATEMENT AG'!$A:$B,'IM STATEMENT AG'!$1:$13</definedName>
    <definedName name="_xlnm.Print_Titles" localSheetId="14">'KgPCo STATEMENT AF'!$A:$B,'KgPCo STATEMENT AF'!$1:$14</definedName>
    <definedName name="_xlnm.Print_Titles" localSheetId="18">'KgPCo STATEMENT AG'!$A:$B,'KgPCo STATEMENT AG'!$1:$13</definedName>
    <definedName name="_xlnm.Print_Titles" localSheetId="21">'KPCo STATEMENT AF'!$A:$B,'KPCo STATEMENT AF'!$1:$14</definedName>
    <definedName name="_xlnm.Print_Titles" localSheetId="25">'KPCo STATEMENT AG'!$A:$B,'KPCo STATEMENT AG'!$1:$13</definedName>
    <definedName name="_xlnm.Print_Titles" localSheetId="28">'OPCo STATEMENT AF'!$A:$B,'OPCo STATEMENT AF'!$1:$14</definedName>
    <definedName name="_xlnm.Print_Titles" localSheetId="32">'OPCo STATEMENT AG'!$A:$B,'OPCo STATEMENT AG'!$1:$13</definedName>
    <definedName name="_xlnm.Print_Titles" localSheetId="35">'WPCo STATEMENT AF'!$A:$B,'WPCo STATEMENT AF'!$1:$13</definedName>
    <definedName name="_xlnm.Print_Titles" localSheetId="40">'WPCo STATEMENT AG'!$A:$B,'WPCo STATEMENT AG'!$1:$14</definedName>
  </definedNames>
  <calcPr calcId="145621"/>
</workbook>
</file>

<file path=xl/calcChain.xml><?xml version="1.0" encoding="utf-8"?>
<calcChain xmlns="http://schemas.openxmlformats.org/spreadsheetml/2006/main">
  <c r="L71" i="42" l="1"/>
  <c r="K71" i="42"/>
  <c r="A69" i="42"/>
  <c r="A68" i="42"/>
  <c r="A67" i="42"/>
  <c r="A66" i="42"/>
  <c r="A65" i="42"/>
  <c r="A64" i="42"/>
  <c r="A63" i="42"/>
  <c r="A62" i="42"/>
  <c r="A61" i="42"/>
  <c r="A60" i="42"/>
  <c r="A59" i="42"/>
  <c r="A58" i="42"/>
  <c r="A57" i="42"/>
  <c r="A56" i="42"/>
  <c r="A55" i="42"/>
  <c r="A54" i="42"/>
  <c r="A53" i="42"/>
  <c r="A52" i="42"/>
  <c r="A51" i="42"/>
  <c r="A50" i="42"/>
  <c r="A49" i="42"/>
  <c r="A48" i="42"/>
  <c r="A47" i="42"/>
  <c r="A46" i="42"/>
  <c r="A45" i="42"/>
  <c r="A44" i="42"/>
  <c r="A43" i="42"/>
  <c r="A42" i="42"/>
  <c r="A41" i="42"/>
  <c r="A40" i="42"/>
  <c r="A39" i="42"/>
  <c r="A38" i="42"/>
  <c r="A37" i="42"/>
  <c r="A36" i="42"/>
  <c r="A35" i="42"/>
  <c r="A34" i="42"/>
  <c r="A33" i="42"/>
  <c r="A32" i="42"/>
  <c r="A31" i="42"/>
  <c r="A30" i="42"/>
  <c r="A29" i="42"/>
  <c r="A28" i="42"/>
  <c r="A27" i="42"/>
  <c r="A26" i="42"/>
  <c r="A25" i="42"/>
  <c r="A24" i="42"/>
  <c r="A23" i="42"/>
  <c r="A22" i="42"/>
  <c r="A21" i="42"/>
  <c r="A20" i="42"/>
  <c r="A19" i="42"/>
  <c r="A18" i="42"/>
  <c r="A17" i="42"/>
  <c r="A16" i="42"/>
  <c r="A15" i="42"/>
  <c r="A14" i="42"/>
  <c r="A13" i="42"/>
  <c r="A12" i="42"/>
  <c r="A11" i="42"/>
  <c r="A10" i="42"/>
  <c r="A9" i="42"/>
  <c r="A8" i="42"/>
  <c r="A7" i="42"/>
  <c r="A6" i="42"/>
  <c r="A5" i="42"/>
  <c r="A4" i="42"/>
  <c r="O47" i="41" s="1"/>
  <c r="A3" i="42"/>
  <c r="F61" i="41"/>
  <c r="E61" i="41"/>
  <c r="G61" i="41" s="1"/>
  <c r="F60" i="41"/>
  <c r="F63" i="41" s="1"/>
  <c r="E60" i="41"/>
  <c r="D60" i="41"/>
  <c r="C60" i="41"/>
  <c r="G59" i="41"/>
  <c r="F59" i="41"/>
  <c r="E59" i="41"/>
  <c r="F58" i="41"/>
  <c r="C58" i="41"/>
  <c r="F57" i="41"/>
  <c r="E57" i="41"/>
  <c r="O55" i="41"/>
  <c r="O52" i="41"/>
  <c r="S51" i="41"/>
  <c r="N49" i="41"/>
  <c r="R48" i="41"/>
  <c r="M46" i="41"/>
  <c r="R45" i="41"/>
  <c r="M43" i="41"/>
  <c r="Q42" i="41"/>
  <c r="O39" i="41"/>
  <c r="O36" i="41"/>
  <c r="S35" i="41"/>
  <c r="R33" i="41"/>
  <c r="O32" i="41"/>
  <c r="M31" i="41"/>
  <c r="R29" i="41"/>
  <c r="O28" i="41"/>
  <c r="M27" i="41"/>
  <c r="O26" i="41"/>
  <c r="S25" i="41"/>
  <c r="M25" i="41"/>
  <c r="Q24" i="41"/>
  <c r="N23" i="41"/>
  <c r="S22" i="41"/>
  <c r="Q21" i="41"/>
  <c r="A21" i="4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N20" i="41"/>
  <c r="R19" i="41"/>
  <c r="O18" i="41"/>
  <c r="S17" i="41"/>
  <c r="M17" i="41"/>
  <c r="A16" i="41"/>
  <c r="A17" i="41" s="1"/>
  <c r="A18" i="41" s="1"/>
  <c r="A19" i="41" s="1"/>
  <c r="A20" i="41" s="1"/>
  <c r="F13" i="41"/>
  <c r="E13" i="41"/>
  <c r="L42" i="39"/>
  <c r="K42" i="39"/>
  <c r="A40" i="39"/>
  <c r="A39" i="39"/>
  <c r="A38" i="39"/>
  <c r="A37" i="39"/>
  <c r="A36" i="39"/>
  <c r="A35" i="39"/>
  <c r="A34" i="39"/>
  <c r="A33" i="39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6" i="39"/>
  <c r="A5" i="39"/>
  <c r="A4" i="39"/>
  <c r="A3" i="39"/>
  <c r="L42" i="38"/>
  <c r="K42" i="38"/>
  <c r="A40" i="38"/>
  <c r="A39" i="38"/>
  <c r="A38" i="38"/>
  <c r="A37" i="38"/>
  <c r="A36" i="38"/>
  <c r="A35" i="38"/>
  <c r="A34" i="38"/>
  <c r="A33" i="38"/>
  <c r="A32" i="38"/>
  <c r="A31" i="38"/>
  <c r="A30" i="38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6" i="38"/>
  <c r="A5" i="38"/>
  <c r="A4" i="38"/>
  <c r="A3" i="38"/>
  <c r="E24" i="37"/>
  <c r="D24" i="37"/>
  <c r="D25" i="37" s="1"/>
  <c r="D23" i="37"/>
  <c r="F23" i="37" s="1"/>
  <c r="F27" i="37" s="1"/>
  <c r="D22" i="37"/>
  <c r="F22" i="37" s="1"/>
  <c r="D21" i="37"/>
  <c r="F21" i="37" s="1"/>
  <c r="F24" i="37" s="1"/>
  <c r="D16" i="37"/>
  <c r="F15" i="37"/>
  <c r="F13" i="37"/>
  <c r="E12" i="37"/>
  <c r="F12" i="37" s="1"/>
  <c r="E11" i="37"/>
  <c r="F11" i="37" s="1"/>
  <c r="E10" i="37"/>
  <c r="F10" i="37" s="1"/>
  <c r="E8" i="37"/>
  <c r="F8" i="37" s="1"/>
  <c r="E7" i="37"/>
  <c r="F7" i="37" s="1"/>
  <c r="S112" i="36"/>
  <c r="R112" i="36"/>
  <c r="Q112" i="36"/>
  <c r="O112" i="36"/>
  <c r="N112" i="36"/>
  <c r="M112" i="36"/>
  <c r="J112" i="36"/>
  <c r="F112" i="36"/>
  <c r="E112" i="36"/>
  <c r="C112" i="36"/>
  <c r="K109" i="36"/>
  <c r="K112" i="36" s="1"/>
  <c r="J109" i="36"/>
  <c r="I109" i="36"/>
  <c r="I112" i="36" s="1"/>
  <c r="D109" i="36"/>
  <c r="C109" i="36"/>
  <c r="F93" i="36"/>
  <c r="E93" i="36"/>
  <c r="G93" i="36" s="1"/>
  <c r="C93" i="36"/>
  <c r="E15" i="37" s="1"/>
  <c r="K92" i="36"/>
  <c r="J92" i="36"/>
  <c r="I92" i="36"/>
  <c r="D92" i="36"/>
  <c r="C92" i="36"/>
  <c r="G92" i="36" s="1"/>
  <c r="F89" i="36"/>
  <c r="F95" i="36" s="1"/>
  <c r="F87" i="36"/>
  <c r="E87" i="36"/>
  <c r="G87" i="36" s="1"/>
  <c r="F86" i="36"/>
  <c r="E86" i="36"/>
  <c r="G86" i="36" s="1"/>
  <c r="C86" i="36"/>
  <c r="E14" i="37" s="1"/>
  <c r="F14" i="37" s="1"/>
  <c r="F85" i="36"/>
  <c r="G85" i="36" s="1"/>
  <c r="E85" i="36"/>
  <c r="M84" i="36"/>
  <c r="Q83" i="36"/>
  <c r="R82" i="36"/>
  <c r="M82" i="36"/>
  <c r="Q81" i="36"/>
  <c r="S80" i="36"/>
  <c r="M80" i="36"/>
  <c r="N79" i="36"/>
  <c r="R78" i="36"/>
  <c r="Q78" i="36"/>
  <c r="S77" i="36"/>
  <c r="N77" i="36"/>
  <c r="R76" i="36"/>
  <c r="N75" i="36"/>
  <c r="Q74" i="36"/>
  <c r="O74" i="36"/>
  <c r="R73" i="36"/>
  <c r="M73" i="36"/>
  <c r="O72" i="36"/>
  <c r="S71" i="36"/>
  <c r="M70" i="36"/>
  <c r="R69" i="36"/>
  <c r="Q69" i="36"/>
  <c r="S68" i="36"/>
  <c r="N68" i="36"/>
  <c r="Q67" i="36"/>
  <c r="R66" i="36"/>
  <c r="M66" i="36"/>
  <c r="Q65" i="36"/>
  <c r="O65" i="36"/>
  <c r="R64" i="36"/>
  <c r="M64" i="36"/>
  <c r="R63" i="36"/>
  <c r="N63" i="36"/>
  <c r="J63" i="36" s="1"/>
  <c r="N62" i="36"/>
  <c r="Q61" i="36"/>
  <c r="R60" i="36"/>
  <c r="Q60" i="36"/>
  <c r="M60" i="36"/>
  <c r="S59" i="36"/>
  <c r="R59" i="36"/>
  <c r="N59" i="36"/>
  <c r="J59" i="36" s="1"/>
  <c r="M59" i="36"/>
  <c r="S58" i="36"/>
  <c r="O58" i="36"/>
  <c r="K58" i="36" s="1"/>
  <c r="N58" i="36"/>
  <c r="Q57" i="36"/>
  <c r="O57" i="36"/>
  <c r="S56" i="36"/>
  <c r="D56" i="36" s="1"/>
  <c r="R56" i="36"/>
  <c r="Q56" i="36"/>
  <c r="N56" i="36"/>
  <c r="J56" i="36" s="1"/>
  <c r="M56" i="36"/>
  <c r="S55" i="36"/>
  <c r="R55" i="36"/>
  <c r="J55" i="36" s="1"/>
  <c r="O55" i="36"/>
  <c r="K55" i="36" s="1"/>
  <c r="N55" i="36"/>
  <c r="M55" i="36"/>
  <c r="S54" i="36"/>
  <c r="O54" i="36"/>
  <c r="N54" i="36"/>
  <c r="F47" i="36"/>
  <c r="E47" i="36"/>
  <c r="G47" i="36" s="1"/>
  <c r="F46" i="36"/>
  <c r="F49" i="36" s="1"/>
  <c r="E46" i="36"/>
  <c r="S44" i="36"/>
  <c r="R44" i="36"/>
  <c r="N44" i="36"/>
  <c r="M44" i="36"/>
  <c r="R43" i="36"/>
  <c r="O43" i="36"/>
  <c r="N43" i="36"/>
  <c r="J43" i="36" s="1"/>
  <c r="S42" i="36"/>
  <c r="Q42" i="36"/>
  <c r="N42" i="36"/>
  <c r="O41" i="36"/>
  <c r="M41" i="36"/>
  <c r="R40" i="36"/>
  <c r="Q40" i="36"/>
  <c r="S39" i="36"/>
  <c r="N39" i="36"/>
  <c r="M39" i="36"/>
  <c r="Q38" i="36"/>
  <c r="O38" i="36"/>
  <c r="R37" i="36"/>
  <c r="M37" i="36"/>
  <c r="R36" i="36"/>
  <c r="Q36" i="36"/>
  <c r="N36" i="36"/>
  <c r="J36" i="36" s="1"/>
  <c r="S35" i="36"/>
  <c r="R35" i="36"/>
  <c r="J35" i="36" s="1"/>
  <c r="N35" i="36"/>
  <c r="M35" i="36"/>
  <c r="Q34" i="36"/>
  <c r="O34" i="36"/>
  <c r="N34" i="36"/>
  <c r="R33" i="36"/>
  <c r="Q33" i="36"/>
  <c r="M33" i="36"/>
  <c r="S32" i="36"/>
  <c r="Q32" i="36"/>
  <c r="N32" i="36"/>
  <c r="M32" i="36"/>
  <c r="R31" i="36"/>
  <c r="O31" i="36"/>
  <c r="M31" i="36"/>
  <c r="S30" i="36"/>
  <c r="O30" i="36"/>
  <c r="N30" i="36"/>
  <c r="K30" i="36"/>
  <c r="R29" i="36"/>
  <c r="Q29" i="36"/>
  <c r="O29" i="36"/>
  <c r="S28" i="36"/>
  <c r="R28" i="36"/>
  <c r="N28" i="36"/>
  <c r="M28" i="36"/>
  <c r="S23" i="36"/>
  <c r="R23" i="36"/>
  <c r="Q23" i="36"/>
  <c r="O23" i="36"/>
  <c r="N23" i="36"/>
  <c r="M23" i="36"/>
  <c r="J23" i="36"/>
  <c r="E23" i="36"/>
  <c r="C23" i="36"/>
  <c r="E5" i="37" s="1"/>
  <c r="F21" i="36"/>
  <c r="G21" i="36" s="1"/>
  <c r="E21" i="36"/>
  <c r="F20" i="36"/>
  <c r="G20" i="36" s="1"/>
  <c r="E20" i="36"/>
  <c r="F19" i="36"/>
  <c r="F23" i="36" s="1"/>
  <c r="E19" i="36"/>
  <c r="K17" i="36"/>
  <c r="K23" i="36" s="1"/>
  <c r="J17" i="36"/>
  <c r="I17" i="36"/>
  <c r="I23" i="36" s="1"/>
  <c r="D17" i="36"/>
  <c r="G17" i="36" s="1"/>
  <c r="C17" i="36"/>
  <c r="A17" i="36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6" i="36"/>
  <c r="F13" i="36"/>
  <c r="E13" i="36"/>
  <c r="C17" i="41" l="1"/>
  <c r="C25" i="41"/>
  <c r="G25" i="41" s="1"/>
  <c r="K26" i="41"/>
  <c r="I46" i="41"/>
  <c r="Q55" i="41"/>
  <c r="Q53" i="41"/>
  <c r="D53" i="41" s="1"/>
  <c r="Q51" i="41"/>
  <c r="Q49" i="41"/>
  <c r="Q47" i="41"/>
  <c r="Q45" i="41"/>
  <c r="D45" i="41" s="1"/>
  <c r="Q43" i="41"/>
  <c r="Q41" i="41"/>
  <c r="Q39" i="41"/>
  <c r="Q37" i="41"/>
  <c r="D37" i="41" s="1"/>
  <c r="Q35" i="41"/>
  <c r="M55" i="41"/>
  <c r="Q54" i="41"/>
  <c r="M50" i="41"/>
  <c r="M47" i="41"/>
  <c r="Q46" i="41"/>
  <c r="M42" i="41"/>
  <c r="M39" i="41"/>
  <c r="Q38" i="41"/>
  <c r="M34" i="41"/>
  <c r="M32" i="41"/>
  <c r="M30" i="41"/>
  <c r="M28" i="41"/>
  <c r="M26" i="41"/>
  <c r="M24" i="41"/>
  <c r="M22" i="41"/>
  <c r="M20" i="41"/>
  <c r="M18" i="41"/>
  <c r="M56" i="41"/>
  <c r="M53" i="41"/>
  <c r="Q52" i="41"/>
  <c r="M48" i="41"/>
  <c r="M45" i="41"/>
  <c r="Q44" i="41"/>
  <c r="M40" i="41"/>
  <c r="M37" i="41"/>
  <c r="Q36" i="41"/>
  <c r="Q32" i="41"/>
  <c r="Q30" i="41"/>
  <c r="Q28" i="41"/>
  <c r="N56" i="41"/>
  <c r="N54" i="41"/>
  <c r="N52" i="41"/>
  <c r="N50" i="41"/>
  <c r="N48" i="41"/>
  <c r="J48" i="41" s="1"/>
  <c r="N46" i="41"/>
  <c r="N44" i="41"/>
  <c r="N42" i="41"/>
  <c r="N40" i="41"/>
  <c r="J40" i="41" s="1"/>
  <c r="N38" i="41"/>
  <c r="J38" i="41" s="1"/>
  <c r="N36" i="41"/>
  <c r="N34" i="41"/>
  <c r="R56" i="41"/>
  <c r="N53" i="41"/>
  <c r="J53" i="41" s="1"/>
  <c r="R52" i="41"/>
  <c r="R49" i="41"/>
  <c r="N45" i="41"/>
  <c r="J45" i="41" s="1"/>
  <c r="R44" i="41"/>
  <c r="R41" i="41"/>
  <c r="N37" i="41"/>
  <c r="R36" i="41"/>
  <c r="R32" i="41"/>
  <c r="R30" i="41"/>
  <c r="R28" i="41"/>
  <c r="R26" i="41"/>
  <c r="R24" i="41"/>
  <c r="D24" i="41" s="1"/>
  <c r="R22" i="41"/>
  <c r="R20" i="41"/>
  <c r="J20" i="41" s="1"/>
  <c r="R18" i="41"/>
  <c r="R55" i="41"/>
  <c r="N51" i="41"/>
  <c r="R50" i="41"/>
  <c r="R47" i="41"/>
  <c r="N43" i="41"/>
  <c r="C43" i="41" s="1"/>
  <c r="R42" i="41"/>
  <c r="R39" i="41"/>
  <c r="N35" i="41"/>
  <c r="R34" i="41"/>
  <c r="N33" i="41"/>
  <c r="J33" i="41" s="1"/>
  <c r="N31" i="41"/>
  <c r="N29" i="41"/>
  <c r="J29" i="41" s="1"/>
  <c r="N27" i="41"/>
  <c r="J27" i="41" s="1"/>
  <c r="N17" i="41"/>
  <c r="S19" i="41"/>
  <c r="N22" i="41"/>
  <c r="J22" i="41" s="1"/>
  <c r="S24" i="41"/>
  <c r="Q27" i="41"/>
  <c r="S32" i="41"/>
  <c r="K32" i="41" s="1"/>
  <c r="Q40" i="41"/>
  <c r="R46" i="41"/>
  <c r="O53" i="41"/>
  <c r="N19" i="41"/>
  <c r="J19" i="41" s="1"/>
  <c r="S21" i="41"/>
  <c r="N24" i="41"/>
  <c r="J24" i="41" s="1"/>
  <c r="M29" i="41"/>
  <c r="R31" i="41"/>
  <c r="M33" i="41"/>
  <c r="Q34" i="41"/>
  <c r="M35" i="41"/>
  <c r="R37" i="41"/>
  <c r="M38" i="41"/>
  <c r="R40" i="41"/>
  <c r="N41" i="41"/>
  <c r="S43" i="41"/>
  <c r="O44" i="41"/>
  <c r="K44" i="41" s="1"/>
  <c r="Q50" i="41"/>
  <c r="M51" i="41"/>
  <c r="R53" i="41"/>
  <c r="M54" i="41"/>
  <c r="E58" i="41"/>
  <c r="G58" i="41" s="1"/>
  <c r="K28" i="41"/>
  <c r="K36" i="41"/>
  <c r="K39" i="41"/>
  <c r="I43" i="41"/>
  <c r="J49" i="41"/>
  <c r="K55" i="41"/>
  <c r="S56" i="41"/>
  <c r="S54" i="41"/>
  <c r="S52" i="41"/>
  <c r="K52" i="41" s="1"/>
  <c r="S50" i="41"/>
  <c r="S48" i="41"/>
  <c r="S46" i="41"/>
  <c r="S44" i="41"/>
  <c r="S42" i="41"/>
  <c r="D42" i="41" s="1"/>
  <c r="S40" i="41"/>
  <c r="S38" i="41"/>
  <c r="S36" i="41"/>
  <c r="S34" i="41"/>
  <c r="O56" i="41"/>
  <c r="K56" i="41" s="1"/>
  <c r="S55" i="41"/>
  <c r="O51" i="41"/>
  <c r="K51" i="41" s="1"/>
  <c r="O48" i="41"/>
  <c r="S47" i="41"/>
  <c r="K47" i="41" s="1"/>
  <c r="O43" i="41"/>
  <c r="O40" i="41"/>
  <c r="S39" i="41"/>
  <c r="O35" i="41"/>
  <c r="K35" i="41" s="1"/>
  <c r="O33" i="41"/>
  <c r="K33" i="41" s="1"/>
  <c r="O31" i="41"/>
  <c r="O29" i="41"/>
  <c r="O27" i="41"/>
  <c r="K27" i="41" s="1"/>
  <c r="O25" i="41"/>
  <c r="K25" i="41" s="1"/>
  <c r="O23" i="41"/>
  <c r="O21" i="41"/>
  <c r="K21" i="41" s="1"/>
  <c r="O19" i="41"/>
  <c r="K19" i="41" s="1"/>
  <c r="O17" i="41"/>
  <c r="O54" i="41"/>
  <c r="S53" i="41"/>
  <c r="O49" i="41"/>
  <c r="K49" i="41" s="1"/>
  <c r="O46" i="41"/>
  <c r="K46" i="41" s="1"/>
  <c r="S45" i="41"/>
  <c r="O41" i="41"/>
  <c r="O38" i="41"/>
  <c r="K38" i="41" s="1"/>
  <c r="S37" i="41"/>
  <c r="S33" i="41"/>
  <c r="S31" i="41"/>
  <c r="S29" i="41"/>
  <c r="S27" i="41"/>
  <c r="Q18" i="41"/>
  <c r="M19" i="41"/>
  <c r="O20" i="41"/>
  <c r="R21" i="41"/>
  <c r="D21" i="41" s="1"/>
  <c r="Q23" i="41"/>
  <c r="N25" i="41"/>
  <c r="J25" i="41" s="1"/>
  <c r="Q26" i="41"/>
  <c r="D26" i="41" s="1"/>
  <c r="S28" i="41"/>
  <c r="N30" i="41"/>
  <c r="J30" i="41" s="1"/>
  <c r="Q31" i="41"/>
  <c r="D31" i="41" s="1"/>
  <c r="O34" i="41"/>
  <c r="K34" i="41" s="1"/>
  <c r="O37" i="41"/>
  <c r="K37" i="41" s="1"/>
  <c r="M41" i="41"/>
  <c r="R43" i="41"/>
  <c r="M44" i="41"/>
  <c r="N47" i="41"/>
  <c r="S49" i="41"/>
  <c r="O50" i="41"/>
  <c r="K50" i="41" s="1"/>
  <c r="Q56" i="41"/>
  <c r="G60" i="41"/>
  <c r="Q17" i="41"/>
  <c r="S18" i="41"/>
  <c r="K18" i="41" s="1"/>
  <c r="Q20" i="41"/>
  <c r="M21" i="41"/>
  <c r="O22" i="41"/>
  <c r="K22" i="41" s="1"/>
  <c r="R23" i="41"/>
  <c r="J23" i="41" s="1"/>
  <c r="Q25" i="41"/>
  <c r="D25" i="41" s="1"/>
  <c r="S26" i="41"/>
  <c r="R27" i="41"/>
  <c r="O30" i="41"/>
  <c r="K30" i="41" s="1"/>
  <c r="R17" i="41"/>
  <c r="N18" i="41"/>
  <c r="Q19" i="41"/>
  <c r="D19" i="41" s="1"/>
  <c r="S20" i="41"/>
  <c r="N21" i="41"/>
  <c r="J21" i="41" s="1"/>
  <c r="Q22" i="41"/>
  <c r="D22" i="41" s="1"/>
  <c r="M23" i="41"/>
  <c r="S23" i="41"/>
  <c r="O24" i="41"/>
  <c r="R25" i="41"/>
  <c r="N26" i="41"/>
  <c r="J26" i="41" s="1"/>
  <c r="N28" i="41"/>
  <c r="J28" i="41" s="1"/>
  <c r="Q29" i="41"/>
  <c r="S30" i="41"/>
  <c r="N32" i="41"/>
  <c r="Q33" i="41"/>
  <c r="D33" i="41" s="1"/>
  <c r="R35" i="41"/>
  <c r="M36" i="41"/>
  <c r="R38" i="41"/>
  <c r="N39" i="41"/>
  <c r="J39" i="41" s="1"/>
  <c r="S41" i="41"/>
  <c r="O42" i="41"/>
  <c r="O45" i="41"/>
  <c r="K45" i="41" s="1"/>
  <c r="Q48" i="41"/>
  <c r="D48" i="41" s="1"/>
  <c r="M49" i="41"/>
  <c r="R51" i="41"/>
  <c r="M52" i="41"/>
  <c r="R54" i="41"/>
  <c r="N55" i="41"/>
  <c r="E63" i="41"/>
  <c r="G57" i="41"/>
  <c r="J34" i="36"/>
  <c r="D36" i="36"/>
  <c r="D61" i="36"/>
  <c r="D33" i="36"/>
  <c r="J39" i="36"/>
  <c r="I84" i="36"/>
  <c r="C84" i="36"/>
  <c r="O44" i="36"/>
  <c r="K44" i="36" s="1"/>
  <c r="S41" i="36"/>
  <c r="K41" i="36" s="1"/>
  <c r="O40" i="36"/>
  <c r="S37" i="36"/>
  <c r="O36" i="36"/>
  <c r="S33" i="36"/>
  <c r="O32" i="36"/>
  <c r="K32" i="36" s="1"/>
  <c r="S29" i="36"/>
  <c r="K29" i="36" s="1"/>
  <c r="O28" i="36"/>
  <c r="Q43" i="36"/>
  <c r="M42" i="36"/>
  <c r="Q39" i="36"/>
  <c r="D39" i="36" s="1"/>
  <c r="M38" i="36"/>
  <c r="Q35" i="36"/>
  <c r="D35" i="36" s="1"/>
  <c r="M34" i="36"/>
  <c r="Q31" i="36"/>
  <c r="M30" i="36"/>
  <c r="R42" i="36"/>
  <c r="J42" i="36" s="1"/>
  <c r="N41" i="36"/>
  <c r="J41" i="36" s="1"/>
  <c r="R38" i="36"/>
  <c r="D38" i="36" s="1"/>
  <c r="N37" i="36"/>
  <c r="R34" i="36"/>
  <c r="N33" i="36"/>
  <c r="R30" i="36"/>
  <c r="J30" i="36" s="1"/>
  <c r="N29" i="36"/>
  <c r="J29" i="36" s="1"/>
  <c r="S82" i="36"/>
  <c r="O81" i="36"/>
  <c r="K81" i="36" s="1"/>
  <c r="S78" i="36"/>
  <c r="O77" i="36"/>
  <c r="K77" i="36" s="1"/>
  <c r="S74" i="36"/>
  <c r="O73" i="36"/>
  <c r="S70" i="36"/>
  <c r="O69" i="36"/>
  <c r="S66" i="36"/>
  <c r="S84" i="36"/>
  <c r="O83" i="36"/>
  <c r="K83" i="36" s="1"/>
  <c r="S81" i="36"/>
  <c r="O80" i="36"/>
  <c r="K80" i="36" s="1"/>
  <c r="S79" i="36"/>
  <c r="O78" i="36"/>
  <c r="K78" i="36" s="1"/>
  <c r="S72" i="36"/>
  <c r="K72" i="36" s="1"/>
  <c r="O71" i="36"/>
  <c r="K71" i="36" s="1"/>
  <c r="S65" i="36"/>
  <c r="K65" i="36" s="1"/>
  <c r="O64" i="36"/>
  <c r="K64" i="36" s="1"/>
  <c r="S61" i="36"/>
  <c r="O60" i="36"/>
  <c r="S57" i="36"/>
  <c r="K57" i="36" s="1"/>
  <c r="O56" i="36"/>
  <c r="K56" i="36" s="1"/>
  <c r="O84" i="36"/>
  <c r="O82" i="36"/>
  <c r="K82" i="36" s="1"/>
  <c r="S76" i="36"/>
  <c r="O75" i="36"/>
  <c r="S69" i="36"/>
  <c r="O68" i="36"/>
  <c r="K68" i="36" s="1"/>
  <c r="S67" i="36"/>
  <c r="O66" i="36"/>
  <c r="K66" i="36" s="1"/>
  <c r="S64" i="36"/>
  <c r="O63" i="36"/>
  <c r="S60" i="36"/>
  <c r="D60" i="36" s="1"/>
  <c r="O59" i="36"/>
  <c r="K59" i="36" s="1"/>
  <c r="Q84" i="36"/>
  <c r="M83" i="36"/>
  <c r="Q80" i="36"/>
  <c r="M79" i="36"/>
  <c r="Q76" i="36"/>
  <c r="M75" i="36"/>
  <c r="Q72" i="36"/>
  <c r="D72" i="36" s="1"/>
  <c r="M71" i="36"/>
  <c r="Q68" i="36"/>
  <c r="M67" i="36"/>
  <c r="Q82" i="36"/>
  <c r="D82" i="36" s="1"/>
  <c r="M81" i="36"/>
  <c r="Q75" i="36"/>
  <c r="M74" i="36"/>
  <c r="Q73" i="36"/>
  <c r="M72" i="36"/>
  <c r="Q66" i="36"/>
  <c r="D66" i="36" s="1"/>
  <c r="Q63" i="36"/>
  <c r="M62" i="36"/>
  <c r="Q59" i="36"/>
  <c r="M58" i="36"/>
  <c r="Q55" i="36"/>
  <c r="M54" i="36"/>
  <c r="Q79" i="36"/>
  <c r="D79" i="36" s="1"/>
  <c r="M78" i="36"/>
  <c r="Q77" i="36"/>
  <c r="M76" i="36"/>
  <c r="Q70" i="36"/>
  <c r="D70" i="36" s="1"/>
  <c r="M69" i="36"/>
  <c r="M65" i="36"/>
  <c r="Q62" i="36"/>
  <c r="M61" i="36"/>
  <c r="Q58" i="36"/>
  <c r="M57" i="36"/>
  <c r="R83" i="36"/>
  <c r="N82" i="36"/>
  <c r="J82" i="36" s="1"/>
  <c r="R79" i="36"/>
  <c r="N78" i="36"/>
  <c r="J78" i="36" s="1"/>
  <c r="R75" i="36"/>
  <c r="J75" i="36" s="1"/>
  <c r="N74" i="36"/>
  <c r="J74" i="36" s="1"/>
  <c r="R71" i="36"/>
  <c r="N70" i="36"/>
  <c r="R67" i="36"/>
  <c r="D67" i="36" s="1"/>
  <c r="N66" i="36"/>
  <c r="J66" i="36" s="1"/>
  <c r="N84" i="36"/>
  <c r="J84" i="36" s="1"/>
  <c r="R84" i="36"/>
  <c r="N83" i="36"/>
  <c r="J83" i="36" s="1"/>
  <c r="R77" i="36"/>
  <c r="J77" i="36" s="1"/>
  <c r="N76" i="36"/>
  <c r="J76" i="36" s="1"/>
  <c r="R70" i="36"/>
  <c r="N69" i="36"/>
  <c r="J69" i="36" s="1"/>
  <c r="R68" i="36"/>
  <c r="J68" i="36" s="1"/>
  <c r="N67" i="36"/>
  <c r="N65" i="36"/>
  <c r="R62" i="36"/>
  <c r="J62" i="36" s="1"/>
  <c r="N61" i="36"/>
  <c r="J61" i="36" s="1"/>
  <c r="R58" i="36"/>
  <c r="J58" i="36" s="1"/>
  <c r="N57" i="36"/>
  <c r="R54" i="36"/>
  <c r="R57" i="36"/>
  <c r="D57" i="36" s="1"/>
  <c r="R81" i="36"/>
  <c r="D81" i="36" s="1"/>
  <c r="N80" i="36"/>
  <c r="R74" i="36"/>
  <c r="D74" i="36" s="1"/>
  <c r="N73" i="36"/>
  <c r="J73" i="36" s="1"/>
  <c r="R72" i="36"/>
  <c r="N71" i="36"/>
  <c r="J71" i="36" s="1"/>
  <c r="R65" i="36"/>
  <c r="D65" i="36" s="1"/>
  <c r="N64" i="36"/>
  <c r="J64" i="36" s="1"/>
  <c r="R61" i="36"/>
  <c r="N60" i="36"/>
  <c r="J60" i="36" s="1"/>
  <c r="C32" i="36"/>
  <c r="G32" i="36" s="1"/>
  <c r="K54" i="36"/>
  <c r="C44" i="36"/>
  <c r="G44" i="36" s="1"/>
  <c r="D69" i="36"/>
  <c r="K74" i="36"/>
  <c r="D78" i="36"/>
  <c r="J79" i="36"/>
  <c r="D83" i="36"/>
  <c r="I41" i="36"/>
  <c r="C60" i="36"/>
  <c r="I60" i="36"/>
  <c r="F5" i="37"/>
  <c r="C28" i="36"/>
  <c r="D23" i="36"/>
  <c r="J28" i="36"/>
  <c r="S31" i="36"/>
  <c r="K31" i="36" s="1"/>
  <c r="I32" i="36"/>
  <c r="I33" i="36"/>
  <c r="O37" i="36"/>
  <c r="K37" i="36" s="1"/>
  <c r="S38" i="36"/>
  <c r="K38" i="36" s="1"/>
  <c r="O39" i="36"/>
  <c r="M40" i="36"/>
  <c r="S40" i="36"/>
  <c r="D40" i="36" s="1"/>
  <c r="Q41" i="36"/>
  <c r="J44" i="36"/>
  <c r="C55" i="36"/>
  <c r="I56" i="36"/>
  <c r="O62" i="36"/>
  <c r="S63" i="36"/>
  <c r="C64" i="36"/>
  <c r="G64" i="36" s="1"/>
  <c r="I66" i="36"/>
  <c r="O70" i="36"/>
  <c r="C70" i="36" s="1"/>
  <c r="G70" i="36" s="1"/>
  <c r="S73" i="36"/>
  <c r="O79" i="36"/>
  <c r="K79" i="36" s="1"/>
  <c r="I80" i="36"/>
  <c r="S83" i="36"/>
  <c r="E89" i="36"/>
  <c r="E95" i="36" s="1"/>
  <c r="G19" i="36"/>
  <c r="G23" i="36" s="1"/>
  <c r="I28" i="36"/>
  <c r="Q28" i="36"/>
  <c r="M29" i="36"/>
  <c r="Q30" i="36"/>
  <c r="D30" i="36" s="1"/>
  <c r="N31" i="36"/>
  <c r="R32" i="36"/>
  <c r="D32" i="36" s="1"/>
  <c r="O33" i="36"/>
  <c r="K33" i="36" s="1"/>
  <c r="S34" i="36"/>
  <c r="K34" i="36" s="1"/>
  <c r="O35" i="36"/>
  <c r="M36" i="36"/>
  <c r="S36" i="36"/>
  <c r="Q37" i="36"/>
  <c r="D37" i="36" s="1"/>
  <c r="N38" i="36"/>
  <c r="R39" i="36"/>
  <c r="N40" i="36"/>
  <c r="J40" i="36" s="1"/>
  <c r="C41" i="36"/>
  <c r="R41" i="36"/>
  <c r="O42" i="36"/>
  <c r="K42" i="36" s="1"/>
  <c r="M43" i="36"/>
  <c r="S43" i="36"/>
  <c r="K43" i="36" s="1"/>
  <c r="I44" i="36"/>
  <c r="Q44" i="36"/>
  <c r="D44" i="36" s="1"/>
  <c r="G46" i="36"/>
  <c r="E49" i="36"/>
  <c r="Q54" i="36"/>
  <c r="O61" i="36"/>
  <c r="K61" i="36" s="1"/>
  <c r="S62" i="36"/>
  <c r="M63" i="36"/>
  <c r="Q64" i="36"/>
  <c r="D64" i="36" s="1"/>
  <c r="O67" i="36"/>
  <c r="K67" i="36" s="1"/>
  <c r="M68" i="36"/>
  <c r="Q71" i="36"/>
  <c r="D71" i="36" s="1"/>
  <c r="N72" i="36"/>
  <c r="J72" i="36" s="1"/>
  <c r="S75" i="36"/>
  <c r="O76" i="36"/>
  <c r="M77" i="36"/>
  <c r="R80" i="36"/>
  <c r="N81" i="36"/>
  <c r="J81" i="36" s="1"/>
  <c r="D112" i="36"/>
  <c r="G109" i="36"/>
  <c r="G112" i="36" s="1"/>
  <c r="I54" i="41" l="1"/>
  <c r="C54" i="41"/>
  <c r="I33" i="41"/>
  <c r="C33" i="41"/>
  <c r="G33" i="41" s="1"/>
  <c r="J54" i="41"/>
  <c r="D32" i="41"/>
  <c r="D44" i="41"/>
  <c r="C22" i="41"/>
  <c r="G22" i="41" s="1"/>
  <c r="H22" i="41" s="1"/>
  <c r="I22" i="41"/>
  <c r="I30" i="41"/>
  <c r="C30" i="41"/>
  <c r="G30" i="41" s="1"/>
  <c r="H30" i="41" s="1"/>
  <c r="I50" i="41"/>
  <c r="C50" i="41"/>
  <c r="I52" i="41"/>
  <c r="C52" i="41"/>
  <c r="J32" i="41"/>
  <c r="C23" i="41"/>
  <c r="G23" i="41" s="1"/>
  <c r="I23" i="41"/>
  <c r="D17" i="41"/>
  <c r="Q63" i="41"/>
  <c r="I19" i="41"/>
  <c r="C19" i="41"/>
  <c r="G19" i="41" s="1"/>
  <c r="H19" i="41" s="1"/>
  <c r="K41" i="41"/>
  <c r="K29" i="41"/>
  <c r="K48" i="41"/>
  <c r="C27" i="41"/>
  <c r="G27" i="41" s="1"/>
  <c r="D40" i="41"/>
  <c r="J35" i="41"/>
  <c r="J56" i="41"/>
  <c r="D36" i="41"/>
  <c r="I45" i="41"/>
  <c r="C45" i="41"/>
  <c r="G45" i="41" s="1"/>
  <c r="I56" i="41"/>
  <c r="C56" i="41"/>
  <c r="G56" i="41" s="1"/>
  <c r="H56" i="41" s="1"/>
  <c r="I24" i="41"/>
  <c r="C24" i="41"/>
  <c r="G24" i="41" s="1"/>
  <c r="C32" i="41"/>
  <c r="G32" i="41" s="1"/>
  <c r="I32" i="41"/>
  <c r="I42" i="41"/>
  <c r="C42" i="41"/>
  <c r="G42" i="41" s="1"/>
  <c r="D54" i="41"/>
  <c r="D39" i="41"/>
  <c r="D47" i="41"/>
  <c r="D55" i="41"/>
  <c r="S63" i="41"/>
  <c r="K42" i="41"/>
  <c r="I36" i="41"/>
  <c r="C36" i="41"/>
  <c r="J18" i="41"/>
  <c r="C21" i="41"/>
  <c r="G21" i="41" s="1"/>
  <c r="H21" i="41" s="1"/>
  <c r="I21" i="41"/>
  <c r="J47" i="41"/>
  <c r="C41" i="41"/>
  <c r="G41" i="41" s="1"/>
  <c r="I41" i="41"/>
  <c r="D23" i="41"/>
  <c r="D18" i="41"/>
  <c r="K54" i="41"/>
  <c r="K23" i="41"/>
  <c r="K31" i="41"/>
  <c r="K40" i="41"/>
  <c r="C31" i="41"/>
  <c r="G31" i="41" s="1"/>
  <c r="I51" i="41"/>
  <c r="C51" i="41"/>
  <c r="J41" i="41"/>
  <c r="I35" i="41"/>
  <c r="C35" i="41"/>
  <c r="I29" i="41"/>
  <c r="C29" i="41"/>
  <c r="J31" i="41"/>
  <c r="J37" i="41"/>
  <c r="J34" i="41"/>
  <c r="J42" i="41"/>
  <c r="J50" i="41"/>
  <c r="D28" i="41"/>
  <c r="I37" i="41"/>
  <c r="C37" i="41"/>
  <c r="G37" i="41" s="1"/>
  <c r="I48" i="41"/>
  <c r="C48" i="41"/>
  <c r="G48" i="41" s="1"/>
  <c r="H48" i="41" s="1"/>
  <c r="C18" i="41"/>
  <c r="G18" i="41" s="1"/>
  <c r="I18" i="41"/>
  <c r="C26" i="41"/>
  <c r="G26" i="41" s="1"/>
  <c r="I26" i="41"/>
  <c r="I34" i="41"/>
  <c r="C34" i="41"/>
  <c r="D46" i="41"/>
  <c r="C55" i="41"/>
  <c r="G55" i="41" s="1"/>
  <c r="I55" i="41"/>
  <c r="D41" i="41"/>
  <c r="D49" i="41"/>
  <c r="I17" i="41"/>
  <c r="K20" i="41"/>
  <c r="I38" i="41"/>
  <c r="C38" i="41"/>
  <c r="G38" i="41" s="1"/>
  <c r="H38" i="41" s="1"/>
  <c r="J43" i="41"/>
  <c r="J46" i="41"/>
  <c r="I53" i="41"/>
  <c r="C53" i="41"/>
  <c r="G53" i="41" s="1"/>
  <c r="H53" i="41" s="1"/>
  <c r="C39" i="41"/>
  <c r="G39" i="41" s="1"/>
  <c r="H39" i="41" s="1"/>
  <c r="I39" i="41"/>
  <c r="G17" i="41"/>
  <c r="J55" i="41"/>
  <c r="C49" i="41"/>
  <c r="I49" i="41"/>
  <c r="D29" i="41"/>
  <c r="K24" i="41"/>
  <c r="R63" i="41"/>
  <c r="D20" i="41"/>
  <c r="D56" i="41"/>
  <c r="I44" i="41"/>
  <c r="C44" i="41"/>
  <c r="O63" i="41"/>
  <c r="K17" i="41"/>
  <c r="K43" i="41"/>
  <c r="I31" i="41"/>
  <c r="D50" i="41"/>
  <c r="D34" i="41"/>
  <c r="I25" i="41"/>
  <c r="H25" i="41" s="1"/>
  <c r="K53" i="41"/>
  <c r="D27" i="41"/>
  <c r="N63" i="41"/>
  <c r="J17" i="41"/>
  <c r="J63" i="41" s="1"/>
  <c r="J51" i="41"/>
  <c r="J36" i="41"/>
  <c r="J44" i="41"/>
  <c r="J52" i="41"/>
  <c r="D30" i="41"/>
  <c r="I40" i="41"/>
  <c r="C40" i="41"/>
  <c r="G40" i="41" s="1"/>
  <c r="H40" i="41" s="1"/>
  <c r="D52" i="41"/>
  <c r="C20" i="41"/>
  <c r="G20" i="41" s="1"/>
  <c r="H20" i="41" s="1"/>
  <c r="I20" i="41"/>
  <c r="C28" i="41"/>
  <c r="I28" i="41"/>
  <c r="D38" i="41"/>
  <c r="C47" i="41"/>
  <c r="G47" i="41" s="1"/>
  <c r="I47" i="41"/>
  <c r="D35" i="41"/>
  <c r="D43" i="41"/>
  <c r="G43" i="41" s="1"/>
  <c r="H43" i="41" s="1"/>
  <c r="D51" i="41"/>
  <c r="C46" i="41"/>
  <c r="G46" i="41" s="1"/>
  <c r="H46" i="41" s="1"/>
  <c r="I27" i="41"/>
  <c r="M63" i="41"/>
  <c r="I61" i="36"/>
  <c r="C61" i="36"/>
  <c r="G61" i="36" s="1"/>
  <c r="D59" i="36"/>
  <c r="I59" i="36"/>
  <c r="C81" i="36"/>
  <c r="G81" i="36" s="1"/>
  <c r="I81" i="36"/>
  <c r="C79" i="36"/>
  <c r="G79" i="36" s="1"/>
  <c r="I79" i="36"/>
  <c r="K75" i="36"/>
  <c r="C66" i="36"/>
  <c r="G66" i="36" s="1"/>
  <c r="C43" i="36"/>
  <c r="I43" i="36"/>
  <c r="C40" i="36"/>
  <c r="G40" i="36" s="1"/>
  <c r="I40" i="36"/>
  <c r="N49" i="36"/>
  <c r="I37" i="36"/>
  <c r="R89" i="36"/>
  <c r="R95" i="36" s="1"/>
  <c r="C76" i="36"/>
  <c r="I76" i="36"/>
  <c r="M89" i="36"/>
  <c r="M95" i="36" s="1"/>
  <c r="I54" i="36"/>
  <c r="C54" i="36"/>
  <c r="D80" i="36"/>
  <c r="C33" i="36"/>
  <c r="G33" i="36" s="1"/>
  <c r="J33" i="36"/>
  <c r="C34" i="36"/>
  <c r="G34" i="36" s="1"/>
  <c r="I34" i="36"/>
  <c r="C77" i="36"/>
  <c r="I77" i="36"/>
  <c r="D54" i="36"/>
  <c r="Q89" i="36"/>
  <c r="Q95" i="36" s="1"/>
  <c r="C36" i="36"/>
  <c r="G36" i="36" s="1"/>
  <c r="I36" i="36"/>
  <c r="Q49" i="36"/>
  <c r="D28" i="36"/>
  <c r="K62" i="36"/>
  <c r="K39" i="36"/>
  <c r="C39" i="36"/>
  <c r="G39" i="36" s="1"/>
  <c r="J32" i="36"/>
  <c r="C82" i="36"/>
  <c r="G82" i="36" s="1"/>
  <c r="S49" i="36"/>
  <c r="J80" i="36"/>
  <c r="C80" i="36"/>
  <c r="G80" i="36" s="1"/>
  <c r="J57" i="36"/>
  <c r="J65" i="36"/>
  <c r="J70" i="36"/>
  <c r="I57" i="36"/>
  <c r="C57" i="36"/>
  <c r="G57" i="36" s="1"/>
  <c r="I65" i="36"/>
  <c r="C65" i="36"/>
  <c r="G65" i="36" s="1"/>
  <c r="D77" i="36"/>
  <c r="D55" i="36"/>
  <c r="I55" i="36"/>
  <c r="D63" i="36"/>
  <c r="I74" i="36"/>
  <c r="C74" i="36"/>
  <c r="G74" i="36" s="1"/>
  <c r="C67" i="36"/>
  <c r="G67" i="36" s="1"/>
  <c r="I67" i="36"/>
  <c r="I75" i="36"/>
  <c r="C75" i="36"/>
  <c r="C83" i="36"/>
  <c r="G83" i="36" s="1"/>
  <c r="I83" i="36"/>
  <c r="K63" i="36"/>
  <c r="K60" i="36"/>
  <c r="D34" i="36"/>
  <c r="D43" i="36"/>
  <c r="I82" i="36"/>
  <c r="C73" i="36"/>
  <c r="S89" i="36"/>
  <c r="S95" i="36" s="1"/>
  <c r="I35" i="36"/>
  <c r="D42" i="36"/>
  <c r="D29" i="36"/>
  <c r="G55" i="36"/>
  <c r="C72" i="36"/>
  <c r="G72" i="36" s="1"/>
  <c r="I72" i="36"/>
  <c r="I71" i="36"/>
  <c r="C71" i="36"/>
  <c r="G71" i="36" s="1"/>
  <c r="D31" i="36"/>
  <c r="I31" i="36"/>
  <c r="G84" i="36"/>
  <c r="N89" i="36"/>
  <c r="N95" i="36" s="1"/>
  <c r="R49" i="36"/>
  <c r="I29" i="36"/>
  <c r="C29" i="36"/>
  <c r="G29" i="36" s="1"/>
  <c r="M49" i="36"/>
  <c r="K70" i="36"/>
  <c r="O89" i="36"/>
  <c r="O95" i="36" s="1"/>
  <c r="D62" i="36"/>
  <c r="I62" i="36"/>
  <c r="C62" i="36"/>
  <c r="D73" i="36"/>
  <c r="K73" i="36"/>
  <c r="K89" i="36" s="1"/>
  <c r="K95" i="36" s="1"/>
  <c r="I42" i="36"/>
  <c r="C42" i="36"/>
  <c r="G42" i="36" s="1"/>
  <c r="K40" i="36"/>
  <c r="I73" i="36"/>
  <c r="K76" i="36"/>
  <c r="I68" i="36"/>
  <c r="C68" i="36"/>
  <c r="C63" i="36"/>
  <c r="G63" i="36" s="1"/>
  <c r="I63" i="36"/>
  <c r="J54" i="36"/>
  <c r="J38" i="36"/>
  <c r="K35" i="36"/>
  <c r="C35" i="36"/>
  <c r="G35" i="36" s="1"/>
  <c r="C31" i="36"/>
  <c r="G31" i="36" s="1"/>
  <c r="J31" i="36"/>
  <c r="J49" i="36" s="1"/>
  <c r="I49" i="36"/>
  <c r="I64" i="36"/>
  <c r="D41" i="36"/>
  <c r="G41" i="36" s="1"/>
  <c r="C59" i="36"/>
  <c r="G59" i="36" s="1"/>
  <c r="G28" i="36"/>
  <c r="G60" i="36"/>
  <c r="I70" i="36"/>
  <c r="C56" i="36"/>
  <c r="G56" i="36" s="1"/>
  <c r="J67" i="36"/>
  <c r="D58" i="36"/>
  <c r="C69" i="36"/>
  <c r="G69" i="36" s="1"/>
  <c r="I69" i="36"/>
  <c r="I78" i="36"/>
  <c r="C78" i="36"/>
  <c r="G78" i="36" s="1"/>
  <c r="I58" i="36"/>
  <c r="C58" i="36"/>
  <c r="D75" i="36"/>
  <c r="D68" i="36"/>
  <c r="D76" i="36"/>
  <c r="D84" i="36"/>
  <c r="K84" i="36"/>
  <c r="K69" i="36"/>
  <c r="J37" i="36"/>
  <c r="C37" i="36"/>
  <c r="G37" i="36" s="1"/>
  <c r="I30" i="36"/>
  <c r="C30" i="36"/>
  <c r="G30" i="36" s="1"/>
  <c r="C38" i="36"/>
  <c r="G38" i="36" s="1"/>
  <c r="I38" i="36"/>
  <c r="O49" i="36"/>
  <c r="K28" i="36"/>
  <c r="K36" i="36"/>
  <c r="I39" i="36"/>
  <c r="H55" i="41" l="1"/>
  <c r="G28" i="41"/>
  <c r="H28" i="41" s="1"/>
  <c r="H32" i="41"/>
  <c r="G54" i="41"/>
  <c r="H54" i="41" s="1"/>
  <c r="H47" i="41"/>
  <c r="C63" i="41"/>
  <c r="G34" i="41"/>
  <c r="H34" i="41" s="1"/>
  <c r="H37" i="41"/>
  <c r="G29" i="41"/>
  <c r="H29" i="41" s="1"/>
  <c r="G36" i="41"/>
  <c r="H36" i="41" s="1"/>
  <c r="H42" i="41"/>
  <c r="H24" i="41"/>
  <c r="H45" i="41"/>
  <c r="G50" i="41"/>
  <c r="H50" i="41" s="1"/>
  <c r="I63" i="41"/>
  <c r="G35" i="41"/>
  <c r="H35" i="41" s="1"/>
  <c r="H27" i="41"/>
  <c r="K63" i="41"/>
  <c r="H17" i="41"/>
  <c r="H26" i="41"/>
  <c r="H31" i="41"/>
  <c r="H41" i="41"/>
  <c r="H23" i="41"/>
  <c r="G44" i="41"/>
  <c r="H44" i="41" s="1"/>
  <c r="G49" i="41"/>
  <c r="H49" i="41" s="1"/>
  <c r="H18" i="41"/>
  <c r="G51" i="41"/>
  <c r="H51" i="41" s="1"/>
  <c r="D63" i="41"/>
  <c r="G52" i="41"/>
  <c r="H52" i="41" s="1"/>
  <c r="H33" i="41"/>
  <c r="C49" i="36"/>
  <c r="D89" i="36"/>
  <c r="D95" i="36" s="1"/>
  <c r="G76" i="36"/>
  <c r="K49" i="36"/>
  <c r="G68" i="36"/>
  <c r="E6" i="37"/>
  <c r="J89" i="36"/>
  <c r="J95" i="36" s="1"/>
  <c r="G62" i="36"/>
  <c r="G73" i="36"/>
  <c r="G75" i="36"/>
  <c r="G77" i="36"/>
  <c r="C89" i="36"/>
  <c r="C95" i="36" s="1"/>
  <c r="E9" i="37"/>
  <c r="F9" i="37" s="1"/>
  <c r="G54" i="36"/>
  <c r="G89" i="36" s="1"/>
  <c r="G95" i="36" s="1"/>
  <c r="I89" i="36"/>
  <c r="I95" i="36" s="1"/>
  <c r="G58" i="36"/>
  <c r="D49" i="36"/>
  <c r="G43" i="36"/>
  <c r="G49" i="36" s="1"/>
  <c r="G63" i="41" l="1"/>
  <c r="F6" i="37"/>
  <c r="F16" i="37" s="1"/>
  <c r="E16" i="37"/>
  <c r="E25" i="37" s="1"/>
  <c r="D17" i="37"/>
  <c r="D18" i="37" s="1"/>
  <c r="L78" i="34" l="1"/>
  <c r="K78" i="34"/>
  <c r="A76" i="34"/>
  <c r="A75" i="34"/>
  <c r="A74" i="34"/>
  <c r="A73" i="34"/>
  <c r="A72" i="34"/>
  <c r="A71" i="34"/>
  <c r="A70" i="34"/>
  <c r="A69" i="34"/>
  <c r="A68" i="34"/>
  <c r="A67" i="34"/>
  <c r="A66" i="34"/>
  <c r="A65" i="34"/>
  <c r="A64" i="34"/>
  <c r="A63" i="34"/>
  <c r="A62" i="34"/>
  <c r="A61" i="34"/>
  <c r="A60" i="34"/>
  <c r="A59" i="34"/>
  <c r="A58" i="34"/>
  <c r="A57" i="34"/>
  <c r="A56" i="34"/>
  <c r="A55" i="34"/>
  <c r="A54" i="34"/>
  <c r="A53" i="34"/>
  <c r="A52" i="34"/>
  <c r="A51" i="34"/>
  <c r="A50" i="34"/>
  <c r="A49" i="34"/>
  <c r="A48" i="34"/>
  <c r="A47" i="34"/>
  <c r="A46" i="34"/>
  <c r="A45" i="34"/>
  <c r="A44" i="34"/>
  <c r="A43" i="34"/>
  <c r="A42" i="34"/>
  <c r="A41" i="34"/>
  <c r="A40" i="34"/>
  <c r="A39" i="34"/>
  <c r="A38" i="34"/>
  <c r="A37" i="34"/>
  <c r="A36" i="34"/>
  <c r="A35" i="34"/>
  <c r="A34" i="34"/>
  <c r="A33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A11" i="34"/>
  <c r="A10" i="34"/>
  <c r="A9" i="34"/>
  <c r="A8" i="34"/>
  <c r="A7" i="34"/>
  <c r="A6" i="34"/>
  <c r="A5" i="34"/>
  <c r="A4" i="34"/>
  <c r="A3" i="34"/>
  <c r="F124" i="33"/>
  <c r="E124" i="33"/>
  <c r="K122" i="33"/>
  <c r="J122" i="33"/>
  <c r="I122" i="33"/>
  <c r="G122" i="33"/>
  <c r="D122" i="33"/>
  <c r="C122" i="33"/>
  <c r="G121" i="33"/>
  <c r="F121" i="33"/>
  <c r="E121" i="33"/>
  <c r="G120" i="33"/>
  <c r="F120" i="33"/>
  <c r="E120" i="33"/>
  <c r="G119" i="33"/>
  <c r="F119" i="33"/>
  <c r="E119" i="33"/>
  <c r="G118" i="33"/>
  <c r="F118" i="33"/>
  <c r="E118" i="33"/>
  <c r="G117" i="33"/>
  <c r="F117" i="33"/>
  <c r="E117" i="33"/>
  <c r="G116" i="33"/>
  <c r="F116" i="33"/>
  <c r="E116" i="33"/>
  <c r="I115" i="33"/>
  <c r="I114" i="33"/>
  <c r="R113" i="33"/>
  <c r="I113" i="33"/>
  <c r="I112" i="33"/>
  <c r="N111" i="33"/>
  <c r="I111" i="33"/>
  <c r="I110" i="33"/>
  <c r="I109" i="33"/>
  <c r="I108" i="33"/>
  <c r="I107" i="33"/>
  <c r="I106" i="33"/>
  <c r="R105" i="33"/>
  <c r="I105" i="33"/>
  <c r="I104" i="33"/>
  <c r="N103" i="33"/>
  <c r="I103" i="33"/>
  <c r="I102" i="33"/>
  <c r="I101" i="33"/>
  <c r="I100" i="33"/>
  <c r="I99" i="33"/>
  <c r="I98" i="33"/>
  <c r="R97" i="33"/>
  <c r="I97" i="33"/>
  <c r="I96" i="33"/>
  <c r="N95" i="33"/>
  <c r="I95" i="33"/>
  <c r="I94" i="33"/>
  <c r="I93" i="33"/>
  <c r="I92" i="33"/>
  <c r="I91" i="33"/>
  <c r="I90" i="33"/>
  <c r="I89" i="33"/>
  <c r="I88" i="33"/>
  <c r="R87" i="33"/>
  <c r="I87" i="33"/>
  <c r="I86" i="33"/>
  <c r="N85" i="33"/>
  <c r="I85" i="33"/>
  <c r="N84" i="33"/>
  <c r="I84" i="33"/>
  <c r="N83" i="33"/>
  <c r="I83" i="33"/>
  <c r="R82" i="33"/>
  <c r="I82" i="33"/>
  <c r="R81" i="33"/>
  <c r="I81" i="33"/>
  <c r="N80" i="33"/>
  <c r="I80" i="33"/>
  <c r="N79" i="33"/>
  <c r="I79" i="33"/>
  <c r="R78" i="33"/>
  <c r="I78" i="33"/>
  <c r="R77" i="33"/>
  <c r="I77" i="33"/>
  <c r="N76" i="33"/>
  <c r="I76" i="33"/>
  <c r="N75" i="33"/>
  <c r="I75" i="33"/>
  <c r="R74" i="33"/>
  <c r="I74" i="33"/>
  <c r="R73" i="33"/>
  <c r="I73" i="33"/>
  <c r="N72" i="33"/>
  <c r="I72" i="33"/>
  <c r="N71" i="33"/>
  <c r="I71" i="33"/>
  <c r="R70" i="33"/>
  <c r="I70" i="33"/>
  <c r="R69" i="33"/>
  <c r="I69" i="33"/>
  <c r="N68" i="33"/>
  <c r="I68" i="33"/>
  <c r="N67" i="33"/>
  <c r="I67" i="33"/>
  <c r="R66" i="33"/>
  <c r="I66" i="33"/>
  <c r="R65" i="33"/>
  <c r="I65" i="33"/>
  <c r="N64" i="33"/>
  <c r="I64" i="33"/>
  <c r="N63" i="33"/>
  <c r="I63" i="33"/>
  <c r="R62" i="33"/>
  <c r="I62" i="33"/>
  <c r="R61" i="33"/>
  <c r="N61" i="33"/>
  <c r="J61" i="33" s="1"/>
  <c r="I61" i="33"/>
  <c r="N60" i="33"/>
  <c r="I60" i="33"/>
  <c r="R59" i="33"/>
  <c r="N59" i="33"/>
  <c r="J59" i="33"/>
  <c r="I59" i="33"/>
  <c r="R58" i="33"/>
  <c r="N58" i="33"/>
  <c r="I58" i="33"/>
  <c r="R57" i="33"/>
  <c r="Q57" i="33"/>
  <c r="N57" i="33"/>
  <c r="J57" i="33" s="1"/>
  <c r="M57" i="33"/>
  <c r="M124" i="33" s="1"/>
  <c r="R56" i="33"/>
  <c r="N56" i="33"/>
  <c r="I56" i="33"/>
  <c r="R55" i="33"/>
  <c r="N55" i="33"/>
  <c r="J55" i="33" s="1"/>
  <c r="I55" i="33"/>
  <c r="R54" i="33"/>
  <c r="N54" i="33"/>
  <c r="I54" i="33"/>
  <c r="R53" i="33"/>
  <c r="N53" i="33"/>
  <c r="J53" i="33"/>
  <c r="I53" i="33"/>
  <c r="R52" i="33"/>
  <c r="N52" i="33"/>
  <c r="I52" i="33"/>
  <c r="R51" i="33"/>
  <c r="N51" i="33"/>
  <c r="J51" i="33" s="1"/>
  <c r="I51" i="33"/>
  <c r="R50" i="33"/>
  <c r="N50" i="33"/>
  <c r="I50" i="33"/>
  <c r="R49" i="33"/>
  <c r="N49" i="33"/>
  <c r="J49" i="33"/>
  <c r="I49" i="33"/>
  <c r="R48" i="33"/>
  <c r="N48" i="33"/>
  <c r="J48" i="33"/>
  <c r="I48" i="33"/>
  <c r="S47" i="33"/>
  <c r="D47" i="33" s="1"/>
  <c r="R47" i="33"/>
  <c r="N47" i="33"/>
  <c r="J47" i="33" s="1"/>
  <c r="I47" i="33"/>
  <c r="R46" i="33"/>
  <c r="N46" i="33"/>
  <c r="J46" i="33" s="1"/>
  <c r="I46" i="33"/>
  <c r="R45" i="33"/>
  <c r="O45" i="33"/>
  <c r="C45" i="33" s="1"/>
  <c r="N45" i="33"/>
  <c r="J45" i="33"/>
  <c r="I45" i="33"/>
  <c r="R44" i="33"/>
  <c r="N44" i="33"/>
  <c r="J44" i="33"/>
  <c r="I44" i="33"/>
  <c r="S43" i="33"/>
  <c r="D43" i="33" s="1"/>
  <c r="R43" i="33"/>
  <c r="N43" i="33"/>
  <c r="J43" i="33" s="1"/>
  <c r="I43" i="33"/>
  <c r="R42" i="33"/>
  <c r="N42" i="33"/>
  <c r="J42" i="33" s="1"/>
  <c r="I42" i="33"/>
  <c r="R41" i="33"/>
  <c r="O41" i="33"/>
  <c r="C41" i="33" s="1"/>
  <c r="N41" i="33"/>
  <c r="J41" i="33"/>
  <c r="I41" i="33"/>
  <c r="R40" i="33"/>
  <c r="N40" i="33"/>
  <c r="J40" i="33" s="1"/>
  <c r="I40" i="33"/>
  <c r="R39" i="33"/>
  <c r="O39" i="33"/>
  <c r="N39" i="33"/>
  <c r="J39" i="33" s="1"/>
  <c r="I39" i="33"/>
  <c r="R38" i="33"/>
  <c r="N38" i="33"/>
  <c r="J38" i="33"/>
  <c r="I38" i="33"/>
  <c r="S37" i="33"/>
  <c r="D37" i="33" s="1"/>
  <c r="R37" i="33"/>
  <c r="N37" i="33"/>
  <c r="J37" i="33"/>
  <c r="I37" i="33"/>
  <c r="R36" i="33"/>
  <c r="N36" i="33"/>
  <c r="I36" i="33"/>
  <c r="S35" i="33"/>
  <c r="D35" i="33" s="1"/>
  <c r="R35" i="33"/>
  <c r="N35" i="33"/>
  <c r="I35" i="33"/>
  <c r="R34" i="33"/>
  <c r="N34" i="33"/>
  <c r="J34" i="33" s="1"/>
  <c r="I34" i="33"/>
  <c r="S33" i="33"/>
  <c r="R33" i="33"/>
  <c r="D33" i="33" s="1"/>
  <c r="N33" i="33"/>
  <c r="I33" i="33"/>
  <c r="R32" i="33"/>
  <c r="J32" i="33" s="1"/>
  <c r="O32" i="33"/>
  <c r="N32" i="33"/>
  <c r="I32" i="33"/>
  <c r="R31" i="33"/>
  <c r="O31" i="33"/>
  <c r="N31" i="33"/>
  <c r="J31" i="33" s="1"/>
  <c r="I31" i="33"/>
  <c r="S30" i="33"/>
  <c r="D30" i="33" s="1"/>
  <c r="R30" i="33"/>
  <c r="N30" i="33"/>
  <c r="J30" i="33" s="1"/>
  <c r="I30" i="33"/>
  <c r="S29" i="33"/>
  <c r="R29" i="33"/>
  <c r="D29" i="33" s="1"/>
  <c r="N29" i="33"/>
  <c r="I29" i="33"/>
  <c r="R28" i="33"/>
  <c r="J28" i="33" s="1"/>
  <c r="O28" i="33"/>
  <c r="C28" i="33" s="1"/>
  <c r="N28" i="33"/>
  <c r="I28" i="33"/>
  <c r="R27" i="33"/>
  <c r="O27" i="33"/>
  <c r="N27" i="33"/>
  <c r="J27" i="33" s="1"/>
  <c r="I27" i="33"/>
  <c r="S26" i="33"/>
  <c r="D26" i="33" s="1"/>
  <c r="R26" i="33"/>
  <c r="N26" i="33"/>
  <c r="J26" i="33" s="1"/>
  <c r="I26" i="33"/>
  <c r="S25" i="33"/>
  <c r="R25" i="33"/>
  <c r="D25" i="33" s="1"/>
  <c r="N25" i="33"/>
  <c r="I25" i="33"/>
  <c r="R24" i="33"/>
  <c r="O24" i="33"/>
  <c r="N24" i="33"/>
  <c r="I24" i="33"/>
  <c r="R23" i="33"/>
  <c r="O23" i="33"/>
  <c r="N23" i="33"/>
  <c r="J23" i="33" s="1"/>
  <c r="I23" i="33"/>
  <c r="S22" i="33"/>
  <c r="D22" i="33" s="1"/>
  <c r="R22" i="33"/>
  <c r="N22" i="33"/>
  <c r="J22" i="33" s="1"/>
  <c r="I22" i="33"/>
  <c r="S21" i="33"/>
  <c r="R21" i="33"/>
  <c r="J21" i="33" s="1"/>
  <c r="N21" i="33"/>
  <c r="I21" i="33"/>
  <c r="R20" i="33"/>
  <c r="O20" i="33"/>
  <c r="N20" i="33"/>
  <c r="I20" i="33"/>
  <c r="R19" i="33"/>
  <c r="O19" i="33"/>
  <c r="N19" i="33"/>
  <c r="J19" i="33" s="1"/>
  <c r="I19" i="33"/>
  <c r="S18" i="33"/>
  <c r="D18" i="33" s="1"/>
  <c r="R18" i="33"/>
  <c r="N18" i="33"/>
  <c r="J18" i="33" s="1"/>
  <c r="I18" i="33"/>
  <c r="S17" i="33"/>
  <c r="K17" i="33" s="1"/>
  <c r="R17" i="33"/>
  <c r="O17" i="33"/>
  <c r="N17" i="33"/>
  <c r="I17" i="33"/>
  <c r="C17" i="33"/>
  <c r="A17" i="33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16" i="33"/>
  <c r="F13" i="33"/>
  <c r="E13" i="33"/>
  <c r="L62" i="31"/>
  <c r="K62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A3" i="31"/>
  <c r="O117" i="29" s="1"/>
  <c r="L83" i="30"/>
  <c r="K83" i="30"/>
  <c r="A81" i="30"/>
  <c r="A80" i="30"/>
  <c r="A79" i="30"/>
  <c r="A78" i="30"/>
  <c r="A77" i="30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3" i="30"/>
  <c r="S178" i="29"/>
  <c r="R178" i="29"/>
  <c r="Q178" i="29"/>
  <c r="O178" i="29"/>
  <c r="N178" i="29"/>
  <c r="M178" i="29"/>
  <c r="K178" i="29"/>
  <c r="I178" i="29"/>
  <c r="F178" i="29"/>
  <c r="E178" i="29"/>
  <c r="K175" i="29"/>
  <c r="J175" i="29"/>
  <c r="J178" i="29" s="1"/>
  <c r="I175" i="29"/>
  <c r="G175" i="29"/>
  <c r="G178" i="29" s="1"/>
  <c r="D175" i="29"/>
  <c r="D178" i="29" s="1"/>
  <c r="C175" i="29"/>
  <c r="C178" i="29" s="1"/>
  <c r="Q160" i="29"/>
  <c r="F158" i="29"/>
  <c r="E158" i="29"/>
  <c r="G158" i="29" s="1"/>
  <c r="K157" i="29"/>
  <c r="J157" i="29"/>
  <c r="I157" i="29"/>
  <c r="D157" i="29"/>
  <c r="G157" i="29" s="1"/>
  <c r="C157" i="29"/>
  <c r="Q154" i="29"/>
  <c r="M154" i="29"/>
  <c r="M160" i="29" s="1"/>
  <c r="F152" i="29"/>
  <c r="G152" i="29" s="1"/>
  <c r="E152" i="29"/>
  <c r="F151" i="29"/>
  <c r="E151" i="29"/>
  <c r="G151" i="29" s="1"/>
  <c r="F150" i="29"/>
  <c r="E150" i="29"/>
  <c r="G150" i="29" s="1"/>
  <c r="G149" i="29"/>
  <c r="F149" i="29"/>
  <c r="E149" i="29"/>
  <c r="F148" i="29"/>
  <c r="G148" i="29" s="1"/>
  <c r="E148" i="29"/>
  <c r="F147" i="29"/>
  <c r="E147" i="29"/>
  <c r="I146" i="29"/>
  <c r="I145" i="29"/>
  <c r="I144" i="29"/>
  <c r="I143" i="29"/>
  <c r="I142" i="29"/>
  <c r="I141" i="29"/>
  <c r="I140" i="29"/>
  <c r="I139" i="29"/>
  <c r="I138" i="29"/>
  <c r="I137" i="29"/>
  <c r="I136" i="29"/>
  <c r="I135" i="29"/>
  <c r="I134" i="29"/>
  <c r="I133" i="29"/>
  <c r="I132" i="29"/>
  <c r="I131" i="29"/>
  <c r="I130" i="29"/>
  <c r="I129" i="29"/>
  <c r="I128" i="29"/>
  <c r="I127" i="29"/>
  <c r="I126" i="29"/>
  <c r="I125" i="29"/>
  <c r="I124" i="29"/>
  <c r="I123" i="29"/>
  <c r="I122" i="29"/>
  <c r="I121" i="29"/>
  <c r="I120" i="29"/>
  <c r="I119" i="29"/>
  <c r="I118" i="29"/>
  <c r="I117" i="29"/>
  <c r="I116" i="29"/>
  <c r="I115" i="29"/>
  <c r="I114" i="29"/>
  <c r="I113" i="29"/>
  <c r="I112" i="29"/>
  <c r="I111" i="29"/>
  <c r="I110" i="29"/>
  <c r="I109" i="29"/>
  <c r="I108" i="29"/>
  <c r="I107" i="29"/>
  <c r="I106" i="29"/>
  <c r="I105" i="29"/>
  <c r="I104" i="29"/>
  <c r="I103" i="29"/>
  <c r="I102" i="29"/>
  <c r="I101" i="29"/>
  <c r="I100" i="29"/>
  <c r="N99" i="29"/>
  <c r="I99" i="29"/>
  <c r="I98" i="29"/>
  <c r="I97" i="29"/>
  <c r="I96" i="29"/>
  <c r="I95" i="29"/>
  <c r="I94" i="29"/>
  <c r="I93" i="29"/>
  <c r="I92" i="29"/>
  <c r="I91" i="29"/>
  <c r="I90" i="29"/>
  <c r="R89" i="29"/>
  <c r="I89" i="29"/>
  <c r="I88" i="29"/>
  <c r="I87" i="29"/>
  <c r="I86" i="29"/>
  <c r="I85" i="29"/>
  <c r="I84" i="29"/>
  <c r="I83" i="29"/>
  <c r="I82" i="29"/>
  <c r="I81" i="29"/>
  <c r="I80" i="29"/>
  <c r="I79" i="29"/>
  <c r="N78" i="29"/>
  <c r="I78" i="29"/>
  <c r="I77" i="29"/>
  <c r="I76" i="29"/>
  <c r="I75" i="29"/>
  <c r="I74" i="29"/>
  <c r="I73" i="29"/>
  <c r="I72" i="29"/>
  <c r="I71" i="29"/>
  <c r="N70" i="29"/>
  <c r="I70" i="29"/>
  <c r="I69" i="29"/>
  <c r="I68" i="29"/>
  <c r="I67" i="29"/>
  <c r="I154" i="29" s="1"/>
  <c r="I160" i="29" s="1"/>
  <c r="Q62" i="29"/>
  <c r="M62" i="29"/>
  <c r="E62" i="29"/>
  <c r="G60" i="29"/>
  <c r="F60" i="29"/>
  <c r="E60" i="29"/>
  <c r="G59" i="29"/>
  <c r="F59" i="29"/>
  <c r="E59" i="29"/>
  <c r="G58" i="29"/>
  <c r="F58" i="29"/>
  <c r="F62" i="29" s="1"/>
  <c r="E58" i="29"/>
  <c r="I57" i="29"/>
  <c r="S56" i="29"/>
  <c r="I56" i="29"/>
  <c r="R55" i="29"/>
  <c r="I55" i="29"/>
  <c r="O54" i="29"/>
  <c r="I54" i="29"/>
  <c r="I53" i="29"/>
  <c r="I52" i="29"/>
  <c r="R51" i="29"/>
  <c r="I51" i="29"/>
  <c r="I50" i="29"/>
  <c r="N49" i="29"/>
  <c r="I49" i="29"/>
  <c r="R48" i="29"/>
  <c r="I48" i="29"/>
  <c r="R47" i="29"/>
  <c r="I47" i="29"/>
  <c r="S46" i="29"/>
  <c r="I46" i="29"/>
  <c r="S45" i="29"/>
  <c r="I45" i="29"/>
  <c r="I44" i="29"/>
  <c r="N43" i="29"/>
  <c r="I43" i="29"/>
  <c r="N42" i="29"/>
  <c r="I42" i="29"/>
  <c r="N41" i="29"/>
  <c r="I41" i="29"/>
  <c r="R40" i="29"/>
  <c r="I40" i="29"/>
  <c r="R39" i="29"/>
  <c r="I39" i="29"/>
  <c r="S38" i="29"/>
  <c r="I38" i="29"/>
  <c r="S37" i="29"/>
  <c r="I37" i="29"/>
  <c r="I36" i="29"/>
  <c r="N35" i="29"/>
  <c r="I35" i="29"/>
  <c r="N34" i="29"/>
  <c r="I34" i="29"/>
  <c r="N33" i="29"/>
  <c r="I33" i="29"/>
  <c r="R32" i="29"/>
  <c r="I32" i="29"/>
  <c r="R31" i="29"/>
  <c r="I31" i="29"/>
  <c r="S30" i="29"/>
  <c r="I30" i="29"/>
  <c r="S29" i="29"/>
  <c r="I29" i="29"/>
  <c r="I28" i="29"/>
  <c r="S23" i="29"/>
  <c r="R23" i="29"/>
  <c r="Q23" i="29"/>
  <c r="O23" i="29"/>
  <c r="N23" i="29"/>
  <c r="M23" i="29"/>
  <c r="F21" i="29"/>
  <c r="E21" i="29"/>
  <c r="G21" i="29" s="1"/>
  <c r="F20" i="29"/>
  <c r="F23" i="29" s="1"/>
  <c r="E20" i="29"/>
  <c r="F19" i="29"/>
  <c r="E19" i="29"/>
  <c r="G19" i="29" s="1"/>
  <c r="K18" i="29"/>
  <c r="J18" i="29"/>
  <c r="I18" i="29"/>
  <c r="D18" i="29"/>
  <c r="C18" i="29"/>
  <c r="G18" i="29" s="1"/>
  <c r="K17" i="29"/>
  <c r="K23" i="29" s="1"/>
  <c r="J17" i="29"/>
  <c r="J23" i="29" s="1"/>
  <c r="I17" i="29"/>
  <c r="D17" i="29"/>
  <c r="C17" i="29"/>
  <c r="G17" i="29" s="1"/>
  <c r="A16" i="29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F13" i="29"/>
  <c r="E13" i="29"/>
  <c r="D24" i="33" l="1"/>
  <c r="A37" i="33"/>
  <c r="A38" i="33" s="1"/>
  <c r="A39" i="33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K39" i="33"/>
  <c r="K20" i="33"/>
  <c r="J33" i="33"/>
  <c r="C24" i="33"/>
  <c r="J24" i="33"/>
  <c r="D46" i="33"/>
  <c r="J29" i="33"/>
  <c r="D17" i="33"/>
  <c r="C20" i="33"/>
  <c r="J20" i="33"/>
  <c r="D21" i="33"/>
  <c r="C32" i="33"/>
  <c r="J35" i="33"/>
  <c r="J36" i="33"/>
  <c r="J85" i="33"/>
  <c r="S112" i="33"/>
  <c r="O110" i="33"/>
  <c r="S108" i="33"/>
  <c r="O106" i="33"/>
  <c r="K106" i="33" s="1"/>
  <c r="S104" i="33"/>
  <c r="O102" i="33"/>
  <c r="S100" i="33"/>
  <c r="O98" i="33"/>
  <c r="S96" i="33"/>
  <c r="O94" i="33"/>
  <c r="S92" i="33"/>
  <c r="O90" i="33"/>
  <c r="K90" i="33" s="1"/>
  <c r="S88" i="33"/>
  <c r="S109" i="33"/>
  <c r="O107" i="33"/>
  <c r="S105" i="33"/>
  <c r="D105" i="33" s="1"/>
  <c r="O103" i="33"/>
  <c r="S101" i="33"/>
  <c r="O99" i="33"/>
  <c r="S97" i="33"/>
  <c r="D97" i="33" s="1"/>
  <c r="O95" i="33"/>
  <c r="S93" i="33"/>
  <c r="O91" i="33"/>
  <c r="S89" i="33"/>
  <c r="O87" i="33"/>
  <c r="S85" i="33"/>
  <c r="O83" i="33"/>
  <c r="S115" i="33"/>
  <c r="O113" i="33"/>
  <c r="S111" i="33"/>
  <c r="O109" i="33"/>
  <c r="K109" i="33" s="1"/>
  <c r="S107" i="33"/>
  <c r="O105" i="33"/>
  <c r="S103" i="33"/>
  <c r="O101" i="33"/>
  <c r="K101" i="33" s="1"/>
  <c r="S99" i="33"/>
  <c r="O97" i="33"/>
  <c r="S95" i="33"/>
  <c r="O93" i="33"/>
  <c r="K93" i="33" s="1"/>
  <c r="S91" i="33"/>
  <c r="S84" i="33"/>
  <c r="S83" i="33"/>
  <c r="O82" i="33"/>
  <c r="S80" i="33"/>
  <c r="O78" i="33"/>
  <c r="S76" i="33"/>
  <c r="O74" i="33"/>
  <c r="S72" i="33"/>
  <c r="O70" i="33"/>
  <c r="S68" i="33"/>
  <c r="O66" i="33"/>
  <c r="S64" i="33"/>
  <c r="O62" i="33"/>
  <c r="S110" i="33"/>
  <c r="O108" i="33"/>
  <c r="K108" i="33" s="1"/>
  <c r="S102" i="33"/>
  <c r="O100" i="33"/>
  <c r="K100" i="33" s="1"/>
  <c r="S94" i="33"/>
  <c r="O92" i="33"/>
  <c r="K92" i="33" s="1"/>
  <c r="O86" i="33"/>
  <c r="O85" i="33"/>
  <c r="K85" i="33" s="1"/>
  <c r="O84" i="33"/>
  <c r="K84" i="33" s="1"/>
  <c r="S81" i="33"/>
  <c r="O79" i="33"/>
  <c r="K79" i="33" s="1"/>
  <c r="S77" i="33"/>
  <c r="O75" i="33"/>
  <c r="S73" i="33"/>
  <c r="O71" i="33"/>
  <c r="S69" i="33"/>
  <c r="O67" i="33"/>
  <c r="S65" i="33"/>
  <c r="O63" i="33"/>
  <c r="K63" i="33" s="1"/>
  <c r="S61" i="33"/>
  <c r="O89" i="33"/>
  <c r="O88" i="33"/>
  <c r="K88" i="33" s="1"/>
  <c r="S86" i="33"/>
  <c r="S60" i="33"/>
  <c r="O59" i="33"/>
  <c r="S57" i="33"/>
  <c r="D57" i="33" s="1"/>
  <c r="S55" i="33"/>
  <c r="D55" i="33" s="1"/>
  <c r="O53" i="33"/>
  <c r="S51" i="33"/>
  <c r="D51" i="33" s="1"/>
  <c r="O49" i="33"/>
  <c r="O112" i="33"/>
  <c r="K112" i="33" s="1"/>
  <c r="S106" i="33"/>
  <c r="O96" i="33"/>
  <c r="K96" i="33" s="1"/>
  <c r="S90" i="33"/>
  <c r="S82" i="33"/>
  <c r="D82" i="33" s="1"/>
  <c r="O81" i="33"/>
  <c r="K81" i="33" s="1"/>
  <c r="S78" i="33"/>
  <c r="D78" i="33" s="1"/>
  <c r="O77" i="33"/>
  <c r="K77" i="33" s="1"/>
  <c r="S74" i="33"/>
  <c r="D74" i="33" s="1"/>
  <c r="O73" i="33"/>
  <c r="K73" i="33" s="1"/>
  <c r="S70" i="33"/>
  <c r="D70" i="33" s="1"/>
  <c r="O69" i="33"/>
  <c r="K69" i="33" s="1"/>
  <c r="S66" i="33"/>
  <c r="D66" i="33" s="1"/>
  <c r="O65" i="33"/>
  <c r="K65" i="33" s="1"/>
  <c r="S62" i="33"/>
  <c r="D62" i="33" s="1"/>
  <c r="O61" i="33"/>
  <c r="K61" i="33" s="1"/>
  <c r="O60" i="33"/>
  <c r="K60" i="33" s="1"/>
  <c r="S58" i="33"/>
  <c r="D58" i="33" s="1"/>
  <c r="S56" i="33"/>
  <c r="D56" i="33" s="1"/>
  <c r="O54" i="33"/>
  <c r="S52" i="33"/>
  <c r="D52" i="33" s="1"/>
  <c r="O50" i="33"/>
  <c r="S48" i="33"/>
  <c r="O46" i="33"/>
  <c r="S44" i="33"/>
  <c r="O42" i="33"/>
  <c r="S40" i="33"/>
  <c r="D40" i="33" s="1"/>
  <c r="O38" i="33"/>
  <c r="S36" i="33"/>
  <c r="D36" i="33" s="1"/>
  <c r="O34" i="33"/>
  <c r="S114" i="33"/>
  <c r="O104" i="33"/>
  <c r="K104" i="33" s="1"/>
  <c r="S98" i="33"/>
  <c r="S87" i="33"/>
  <c r="S79" i="33"/>
  <c r="S75" i="33"/>
  <c r="S71" i="33"/>
  <c r="S67" i="33"/>
  <c r="S63" i="33"/>
  <c r="O58" i="33"/>
  <c r="O57" i="33"/>
  <c r="K57" i="33" s="1"/>
  <c r="O56" i="33"/>
  <c r="S54" i="33"/>
  <c r="O52" i="33"/>
  <c r="S50" i="33"/>
  <c r="D50" i="33" s="1"/>
  <c r="O48" i="33"/>
  <c r="S46" i="33"/>
  <c r="O44" i="33"/>
  <c r="C44" i="33" s="1"/>
  <c r="G44" i="33" s="1"/>
  <c r="S42" i="33"/>
  <c r="D42" i="33" s="1"/>
  <c r="O40" i="33"/>
  <c r="S38" i="33"/>
  <c r="D38" i="33" s="1"/>
  <c r="G17" i="33"/>
  <c r="O18" i="33"/>
  <c r="K18" i="33" s="1"/>
  <c r="C19" i="33"/>
  <c r="S20" i="33"/>
  <c r="D20" i="33" s="1"/>
  <c r="O22" i="33"/>
  <c r="K22" i="33" s="1"/>
  <c r="C23" i="33"/>
  <c r="S24" i="33"/>
  <c r="K24" i="33" s="1"/>
  <c r="O26" i="33"/>
  <c r="K26" i="33" s="1"/>
  <c r="C27" i="33"/>
  <c r="K28" i="33"/>
  <c r="S28" i="33"/>
  <c r="D28" i="33" s="1"/>
  <c r="G28" i="33" s="1"/>
  <c r="O30" i="33"/>
  <c r="K30" i="33" s="1"/>
  <c r="C31" i="33"/>
  <c r="D32" i="33"/>
  <c r="S32" i="33"/>
  <c r="K32" i="33" s="1"/>
  <c r="O35" i="33"/>
  <c r="K35" i="33" s="1"/>
  <c r="S41" i="33"/>
  <c r="D41" i="33" s="1"/>
  <c r="G41" i="33" s="1"/>
  <c r="O43" i="33"/>
  <c r="K43" i="33" s="1"/>
  <c r="D44" i="33"/>
  <c r="S49" i="33"/>
  <c r="D49" i="33" s="1"/>
  <c r="O51" i="33"/>
  <c r="K51" i="33" s="1"/>
  <c r="J52" i="33"/>
  <c r="J54" i="33"/>
  <c r="C54" i="33"/>
  <c r="Q124" i="33"/>
  <c r="I57" i="33"/>
  <c r="I124" i="33" s="1"/>
  <c r="J58" i="33"/>
  <c r="D113" i="33"/>
  <c r="J17" i="33"/>
  <c r="J25" i="33"/>
  <c r="J50" i="33"/>
  <c r="C50" i="33"/>
  <c r="C18" i="33"/>
  <c r="G18" i="33" s="1"/>
  <c r="S19" i="33"/>
  <c r="D19" i="33" s="1"/>
  <c r="O21" i="33"/>
  <c r="C22" i="33"/>
  <c r="G22" i="33" s="1"/>
  <c r="S23" i="33"/>
  <c r="D23" i="33" s="1"/>
  <c r="O25" i="33"/>
  <c r="C26" i="33"/>
  <c r="G26" i="33" s="1"/>
  <c r="S27" i="33"/>
  <c r="D27" i="33" s="1"/>
  <c r="O29" i="33"/>
  <c r="S31" i="33"/>
  <c r="D31" i="33" s="1"/>
  <c r="O33" i="33"/>
  <c r="C34" i="33"/>
  <c r="S34" i="33"/>
  <c r="D34" i="33" s="1"/>
  <c r="O36" i="33"/>
  <c r="O37" i="33"/>
  <c r="S39" i="33"/>
  <c r="D39" i="33" s="1"/>
  <c r="S45" i="33"/>
  <c r="D45" i="33" s="1"/>
  <c r="G45" i="33" s="1"/>
  <c r="O47" i="33"/>
  <c r="K47" i="33" s="1"/>
  <c r="D48" i="33"/>
  <c r="S53" i="33"/>
  <c r="D53" i="33" s="1"/>
  <c r="D54" i="33"/>
  <c r="O55" i="33"/>
  <c r="J56" i="33"/>
  <c r="S59" i="33"/>
  <c r="D59" i="33" s="1"/>
  <c r="C61" i="33"/>
  <c r="O64" i="33"/>
  <c r="O68" i="33"/>
  <c r="K68" i="33" s="1"/>
  <c r="O72" i="33"/>
  <c r="C72" i="33" s="1"/>
  <c r="O76" i="33"/>
  <c r="K76" i="33" s="1"/>
  <c r="O80" i="33"/>
  <c r="J64" i="33"/>
  <c r="C64" i="33"/>
  <c r="J72" i="33"/>
  <c r="J80" i="33"/>
  <c r="C80" i="33"/>
  <c r="J84" i="33"/>
  <c r="C84" i="33"/>
  <c r="J95" i="33"/>
  <c r="C95" i="33"/>
  <c r="O114" i="33"/>
  <c r="K114" i="33" s="1"/>
  <c r="C39" i="33"/>
  <c r="C43" i="33"/>
  <c r="G43" i="33" s="1"/>
  <c r="C47" i="33"/>
  <c r="G47" i="33" s="1"/>
  <c r="C51" i="33"/>
  <c r="G51" i="33" s="1"/>
  <c r="C55" i="33"/>
  <c r="C103" i="33"/>
  <c r="D61" i="33"/>
  <c r="D65" i="33"/>
  <c r="J67" i="33"/>
  <c r="C67" i="33"/>
  <c r="D69" i="33"/>
  <c r="C71" i="33"/>
  <c r="D73" i="33"/>
  <c r="C75" i="33"/>
  <c r="D77" i="33"/>
  <c r="D81" i="33"/>
  <c r="J83" i="33"/>
  <c r="C83" i="33"/>
  <c r="D87" i="33"/>
  <c r="R115" i="33"/>
  <c r="D115" i="33" s="1"/>
  <c r="N113" i="33"/>
  <c r="R111" i="33"/>
  <c r="D111" i="33" s="1"/>
  <c r="N109" i="33"/>
  <c r="R107" i="33"/>
  <c r="D107" i="33" s="1"/>
  <c r="N105" i="33"/>
  <c r="R103" i="33"/>
  <c r="D103" i="33" s="1"/>
  <c r="N101" i="33"/>
  <c r="R99" i="33"/>
  <c r="D99" i="33" s="1"/>
  <c r="N97" i="33"/>
  <c r="R95" i="33"/>
  <c r="D95" i="33" s="1"/>
  <c r="N93" i="33"/>
  <c r="R91" i="33"/>
  <c r="D91" i="33" s="1"/>
  <c r="N89" i="33"/>
  <c r="N114" i="33"/>
  <c r="R112" i="33"/>
  <c r="D112" i="33" s="1"/>
  <c r="N110" i="33"/>
  <c r="R108" i="33"/>
  <c r="D108" i="33" s="1"/>
  <c r="N106" i="33"/>
  <c r="R104" i="33"/>
  <c r="D104" i="33" s="1"/>
  <c r="N102" i="33"/>
  <c r="R100" i="33"/>
  <c r="D100" i="33" s="1"/>
  <c r="N98" i="33"/>
  <c r="R96" i="33"/>
  <c r="D96" i="33" s="1"/>
  <c r="N94" i="33"/>
  <c r="R92" i="33"/>
  <c r="D92" i="33" s="1"/>
  <c r="N90" i="33"/>
  <c r="R88" i="33"/>
  <c r="D88" i="33" s="1"/>
  <c r="N86" i="33"/>
  <c r="R84" i="33"/>
  <c r="D84" i="33" s="1"/>
  <c r="R114" i="33"/>
  <c r="D114" i="33" s="1"/>
  <c r="N112" i="33"/>
  <c r="R110" i="33"/>
  <c r="D110" i="33" s="1"/>
  <c r="N108" i="33"/>
  <c r="R106" i="33"/>
  <c r="D106" i="33" s="1"/>
  <c r="N104" i="33"/>
  <c r="R102" i="33"/>
  <c r="D102" i="33" s="1"/>
  <c r="N100" i="33"/>
  <c r="R98" i="33"/>
  <c r="N96" i="33"/>
  <c r="R94" i="33"/>
  <c r="D94" i="33" s="1"/>
  <c r="N92" i="33"/>
  <c r="R90" i="33"/>
  <c r="D90" i="33" s="1"/>
  <c r="R60" i="33"/>
  <c r="D60" i="33" s="1"/>
  <c r="N62" i="33"/>
  <c r="N124" i="33" s="1"/>
  <c r="R64" i="33"/>
  <c r="N66" i="33"/>
  <c r="R68" i="33"/>
  <c r="D68" i="33" s="1"/>
  <c r="N70" i="33"/>
  <c r="R72" i="33"/>
  <c r="N74" i="33"/>
  <c r="R76" i="33"/>
  <c r="D76" i="33" s="1"/>
  <c r="N78" i="33"/>
  <c r="R80" i="33"/>
  <c r="N82" i="33"/>
  <c r="R83" i="33"/>
  <c r="D83" i="33" s="1"/>
  <c r="R89" i="33"/>
  <c r="D89" i="33" s="1"/>
  <c r="R93" i="33"/>
  <c r="D93" i="33" s="1"/>
  <c r="R101" i="33"/>
  <c r="D101" i="33" s="1"/>
  <c r="R109" i="33"/>
  <c r="D109" i="33" s="1"/>
  <c r="R63" i="33"/>
  <c r="D63" i="33" s="1"/>
  <c r="N65" i="33"/>
  <c r="R67" i="33"/>
  <c r="D67" i="33" s="1"/>
  <c r="N69" i="33"/>
  <c r="R71" i="33"/>
  <c r="D71" i="33" s="1"/>
  <c r="N73" i="33"/>
  <c r="R75" i="33"/>
  <c r="D75" i="33" s="1"/>
  <c r="N77" i="33"/>
  <c r="R79" i="33"/>
  <c r="D79" i="33" s="1"/>
  <c r="N81" i="33"/>
  <c r="R85" i="33"/>
  <c r="D85" i="33" s="1"/>
  <c r="R86" i="33"/>
  <c r="N87" i="33"/>
  <c r="N88" i="33"/>
  <c r="N91" i="33"/>
  <c r="N99" i="33"/>
  <c r="N107" i="33"/>
  <c r="N115" i="33"/>
  <c r="O111" i="33"/>
  <c r="K111" i="33" s="1"/>
  <c r="S113" i="33"/>
  <c r="O115" i="33"/>
  <c r="K115" i="33" s="1"/>
  <c r="J41" i="29"/>
  <c r="D48" i="29"/>
  <c r="J99" i="29"/>
  <c r="S57" i="29"/>
  <c r="O55" i="29"/>
  <c r="K55" i="29" s="1"/>
  <c r="S53" i="29"/>
  <c r="O56" i="29"/>
  <c r="K56" i="29" s="1"/>
  <c r="S54" i="29"/>
  <c r="O52" i="29"/>
  <c r="S50" i="29"/>
  <c r="O57" i="29"/>
  <c r="K57" i="29" s="1"/>
  <c r="S55" i="29"/>
  <c r="O53" i="29"/>
  <c r="S51" i="29"/>
  <c r="D51" i="29" s="1"/>
  <c r="O49" i="29"/>
  <c r="S47" i="29"/>
  <c r="O45" i="29"/>
  <c r="K45" i="29" s="1"/>
  <c r="S43" i="29"/>
  <c r="O41" i="29"/>
  <c r="S39" i="29"/>
  <c r="O37" i="29"/>
  <c r="K37" i="29" s="1"/>
  <c r="S35" i="29"/>
  <c r="O33" i="29"/>
  <c r="S31" i="29"/>
  <c r="O29" i="29"/>
  <c r="K29" i="29" s="1"/>
  <c r="R56" i="29"/>
  <c r="D56" i="29" s="1"/>
  <c r="N54" i="29"/>
  <c r="R52" i="29"/>
  <c r="R57" i="29"/>
  <c r="D57" i="29" s="1"/>
  <c r="N55" i="29"/>
  <c r="R53" i="29"/>
  <c r="N51" i="29"/>
  <c r="R49" i="29"/>
  <c r="D49" i="29" s="1"/>
  <c r="N56" i="29"/>
  <c r="R54" i="29"/>
  <c r="D54" i="29" s="1"/>
  <c r="N52" i="29"/>
  <c r="R50" i="29"/>
  <c r="N48" i="29"/>
  <c r="R46" i="29"/>
  <c r="D46" i="29" s="1"/>
  <c r="N44" i="29"/>
  <c r="R42" i="29"/>
  <c r="N40" i="29"/>
  <c r="R38" i="29"/>
  <c r="D38" i="29" s="1"/>
  <c r="N36" i="29"/>
  <c r="R34" i="29"/>
  <c r="N32" i="29"/>
  <c r="R30" i="29"/>
  <c r="D30" i="29" s="1"/>
  <c r="N28" i="29"/>
  <c r="N146" i="29"/>
  <c r="R144" i="29"/>
  <c r="N142" i="29"/>
  <c r="R140" i="29"/>
  <c r="N138" i="29"/>
  <c r="R136" i="29"/>
  <c r="D136" i="29" s="1"/>
  <c r="N134" i="29"/>
  <c r="R132" i="29"/>
  <c r="N130" i="29"/>
  <c r="R128" i="29"/>
  <c r="N126" i="29"/>
  <c r="R124" i="29"/>
  <c r="N122" i="29"/>
  <c r="R139" i="29"/>
  <c r="D139" i="29" s="1"/>
  <c r="R131" i="29"/>
  <c r="R123" i="29"/>
  <c r="N119" i="29"/>
  <c r="R146" i="29"/>
  <c r="D146" i="29" s="1"/>
  <c r="R145" i="29"/>
  <c r="N141" i="29"/>
  <c r="N140" i="29"/>
  <c r="N139" i="29"/>
  <c r="R138" i="29"/>
  <c r="R137" i="29"/>
  <c r="R143" i="29"/>
  <c r="D143" i="29" s="1"/>
  <c r="R135" i="29"/>
  <c r="D135" i="29" s="1"/>
  <c r="R127" i="29"/>
  <c r="R119" i="29"/>
  <c r="N117" i="29"/>
  <c r="R115" i="29"/>
  <c r="D115" i="29" s="1"/>
  <c r="N113" i="29"/>
  <c r="N143" i="29"/>
  <c r="N137" i="29"/>
  <c r="R134" i="29"/>
  <c r="D134" i="29" s="1"/>
  <c r="R133" i="29"/>
  <c r="R126" i="29"/>
  <c r="R125" i="29"/>
  <c r="N120" i="29"/>
  <c r="N116" i="29"/>
  <c r="N115" i="29"/>
  <c r="N114" i="29"/>
  <c r="R113" i="29"/>
  <c r="D113" i="29" s="1"/>
  <c r="R112" i="29"/>
  <c r="R110" i="29"/>
  <c r="N108" i="29"/>
  <c r="R106" i="29"/>
  <c r="N104" i="29"/>
  <c r="R102" i="29"/>
  <c r="N100" i="29"/>
  <c r="R98" i="29"/>
  <c r="D98" i="29" s="1"/>
  <c r="N96" i="29"/>
  <c r="R94" i="29"/>
  <c r="N92" i="29"/>
  <c r="R90" i="29"/>
  <c r="N88" i="29"/>
  <c r="R86" i="29"/>
  <c r="N144" i="29"/>
  <c r="R141" i="29"/>
  <c r="D141" i="29" s="1"/>
  <c r="N133" i="29"/>
  <c r="N132" i="29"/>
  <c r="N131" i="29"/>
  <c r="N125" i="29"/>
  <c r="N124" i="29"/>
  <c r="N123" i="29"/>
  <c r="R118" i="29"/>
  <c r="D118" i="29" s="1"/>
  <c r="R111" i="29"/>
  <c r="D111" i="29" s="1"/>
  <c r="N109" i="29"/>
  <c r="R107" i="29"/>
  <c r="N105" i="29"/>
  <c r="R103" i="29"/>
  <c r="D103" i="29" s="1"/>
  <c r="N101" i="29"/>
  <c r="R99" i="29"/>
  <c r="N97" i="29"/>
  <c r="R95" i="29"/>
  <c r="D95" i="29" s="1"/>
  <c r="N145" i="29"/>
  <c r="R130" i="29"/>
  <c r="R129" i="29"/>
  <c r="D129" i="29" s="1"/>
  <c r="R122" i="29"/>
  <c r="D122" i="29" s="1"/>
  <c r="R121" i="29"/>
  <c r="N118" i="29"/>
  <c r="R117" i="29"/>
  <c r="R116" i="29"/>
  <c r="D116" i="29" s="1"/>
  <c r="N112" i="29"/>
  <c r="N110" i="29"/>
  <c r="R108" i="29"/>
  <c r="N106" i="29"/>
  <c r="R104" i="29"/>
  <c r="N102" i="29"/>
  <c r="R100" i="29"/>
  <c r="N98" i="29"/>
  <c r="R96" i="29"/>
  <c r="N135" i="29"/>
  <c r="N129" i="29"/>
  <c r="N127" i="29"/>
  <c r="N121" i="29"/>
  <c r="R114" i="29"/>
  <c r="R109" i="29"/>
  <c r="D109" i="29" s="1"/>
  <c r="R101" i="29"/>
  <c r="D101" i="29" s="1"/>
  <c r="N91" i="29"/>
  <c r="N90" i="29"/>
  <c r="N89" i="29"/>
  <c r="R88" i="29"/>
  <c r="D88" i="29" s="1"/>
  <c r="R87" i="29"/>
  <c r="N83" i="29"/>
  <c r="R81" i="29"/>
  <c r="D81" i="29" s="1"/>
  <c r="N79" i="29"/>
  <c r="R77" i="29"/>
  <c r="N75" i="29"/>
  <c r="R73" i="29"/>
  <c r="D73" i="29" s="1"/>
  <c r="N71" i="29"/>
  <c r="R69" i="29"/>
  <c r="N67" i="29"/>
  <c r="R142" i="29"/>
  <c r="D142" i="29" s="1"/>
  <c r="N111" i="29"/>
  <c r="N103" i="29"/>
  <c r="N95" i="29"/>
  <c r="R93" i="29"/>
  <c r="R85" i="29"/>
  <c r="D85" i="29" s="1"/>
  <c r="N84" i="29"/>
  <c r="R82" i="29"/>
  <c r="N80" i="29"/>
  <c r="R78" i="29"/>
  <c r="D78" i="29" s="1"/>
  <c r="N76" i="29"/>
  <c r="R74" i="29"/>
  <c r="N72" i="29"/>
  <c r="R70" i="29"/>
  <c r="D70" i="29" s="1"/>
  <c r="N68" i="29"/>
  <c r="N136" i="29"/>
  <c r="N128" i="29"/>
  <c r="R120" i="29"/>
  <c r="D120" i="29" s="1"/>
  <c r="R105" i="29"/>
  <c r="R97" i="29"/>
  <c r="N94" i="29"/>
  <c r="N93" i="29"/>
  <c r="R92" i="29"/>
  <c r="R91" i="29"/>
  <c r="D91" i="29" s="1"/>
  <c r="N87" i="29"/>
  <c r="N86" i="29"/>
  <c r="N85" i="29"/>
  <c r="R83" i="29"/>
  <c r="N81" i="29"/>
  <c r="R79" i="29"/>
  <c r="D79" i="29" s="1"/>
  <c r="N77" i="29"/>
  <c r="R75" i="29"/>
  <c r="N73" i="29"/>
  <c r="R71" i="29"/>
  <c r="D71" i="29" s="1"/>
  <c r="N69" i="29"/>
  <c r="R67" i="29"/>
  <c r="D23" i="29"/>
  <c r="G20" i="29"/>
  <c r="G23" i="29" s="1"/>
  <c r="E23" i="29"/>
  <c r="O28" i="29"/>
  <c r="S32" i="29"/>
  <c r="D32" i="29" s="1"/>
  <c r="R33" i="29"/>
  <c r="D33" i="29" s="1"/>
  <c r="O34" i="29"/>
  <c r="O35" i="29"/>
  <c r="O36" i="29"/>
  <c r="S40" i="29"/>
  <c r="D40" i="29" s="1"/>
  <c r="R41" i="29"/>
  <c r="O42" i="29"/>
  <c r="O43" i="29"/>
  <c r="O44" i="29"/>
  <c r="K44" i="29" s="1"/>
  <c r="S48" i="29"/>
  <c r="S49" i="29"/>
  <c r="N50" i="29"/>
  <c r="N53" i="29"/>
  <c r="O67" i="29"/>
  <c r="R68" i="29"/>
  <c r="S69" i="29"/>
  <c r="O75" i="29"/>
  <c r="K75" i="29" s="1"/>
  <c r="R76" i="29"/>
  <c r="S77" i="29"/>
  <c r="O83" i="29"/>
  <c r="K83" i="29" s="1"/>
  <c r="R84" i="29"/>
  <c r="D84" i="29" s="1"/>
  <c r="O92" i="29"/>
  <c r="C23" i="29"/>
  <c r="J42" i="29"/>
  <c r="C42" i="29"/>
  <c r="D47" i="29"/>
  <c r="K54" i="29"/>
  <c r="J70" i="29"/>
  <c r="C78" i="29"/>
  <c r="R28" i="29"/>
  <c r="N30" i="29"/>
  <c r="C33" i="29"/>
  <c r="S33" i="29"/>
  <c r="S34" i="29"/>
  <c r="R35" i="29"/>
  <c r="J35" i="29" s="1"/>
  <c r="R36" i="29"/>
  <c r="N37" i="29"/>
  <c r="N38" i="29"/>
  <c r="N39" i="29"/>
  <c r="C41" i="29"/>
  <c r="S41" i="29"/>
  <c r="S42" i="29"/>
  <c r="R43" i="29"/>
  <c r="R44" i="29"/>
  <c r="N45" i="29"/>
  <c r="N46" i="29"/>
  <c r="N47" i="29"/>
  <c r="C49" i="29"/>
  <c r="O50" i="29"/>
  <c r="S52" i="29"/>
  <c r="N74" i="29"/>
  <c r="N82" i="29"/>
  <c r="S88" i="29"/>
  <c r="O91" i="29"/>
  <c r="K91" i="29" s="1"/>
  <c r="N107" i="29"/>
  <c r="D31" i="29"/>
  <c r="J34" i="29"/>
  <c r="C34" i="29"/>
  <c r="D39" i="29"/>
  <c r="D55" i="29"/>
  <c r="D89" i="29"/>
  <c r="S145" i="29"/>
  <c r="O143" i="29"/>
  <c r="K143" i="29" s="1"/>
  <c r="S141" i="29"/>
  <c r="O139" i="29"/>
  <c r="K139" i="29" s="1"/>
  <c r="S137" i="29"/>
  <c r="O135" i="29"/>
  <c r="S133" i="29"/>
  <c r="O131" i="29"/>
  <c r="K131" i="29" s="1"/>
  <c r="S129" i="29"/>
  <c r="O127" i="29"/>
  <c r="K127" i="29" s="1"/>
  <c r="S125" i="29"/>
  <c r="O123" i="29"/>
  <c r="K123" i="29" s="1"/>
  <c r="S121" i="29"/>
  <c r="S146" i="29"/>
  <c r="O142" i="29"/>
  <c r="K142" i="29" s="1"/>
  <c r="O141" i="29"/>
  <c r="K141" i="29" s="1"/>
  <c r="O140" i="29"/>
  <c r="S138" i="29"/>
  <c r="O134" i="29"/>
  <c r="K134" i="29" s="1"/>
  <c r="O133" i="29"/>
  <c r="K133" i="29" s="1"/>
  <c r="O132" i="29"/>
  <c r="S130" i="29"/>
  <c r="O126" i="29"/>
  <c r="K126" i="29" s="1"/>
  <c r="O125" i="29"/>
  <c r="K125" i="29" s="1"/>
  <c r="O124" i="29"/>
  <c r="S122" i="29"/>
  <c r="O120" i="29"/>
  <c r="K120" i="29" s="1"/>
  <c r="S144" i="29"/>
  <c r="S143" i="29"/>
  <c r="S136" i="29"/>
  <c r="O146" i="29"/>
  <c r="K146" i="29" s="1"/>
  <c r="O145" i="29"/>
  <c r="K145" i="29" s="1"/>
  <c r="O144" i="29"/>
  <c r="S142" i="29"/>
  <c r="O138" i="29"/>
  <c r="K138" i="29" s="1"/>
  <c r="O137" i="29"/>
  <c r="K137" i="29" s="1"/>
  <c r="O136" i="29"/>
  <c r="S134" i="29"/>
  <c r="O130" i="29"/>
  <c r="K130" i="29" s="1"/>
  <c r="O129" i="29"/>
  <c r="K129" i="29" s="1"/>
  <c r="O128" i="29"/>
  <c r="S126" i="29"/>
  <c r="O122" i="29"/>
  <c r="K122" i="29" s="1"/>
  <c r="O121" i="29"/>
  <c r="K121" i="29" s="1"/>
  <c r="S120" i="29"/>
  <c r="O118" i="29"/>
  <c r="S116" i="29"/>
  <c r="O114" i="29"/>
  <c r="S112" i="29"/>
  <c r="S132" i="29"/>
  <c r="S131" i="29"/>
  <c r="S124" i="29"/>
  <c r="S123" i="29"/>
  <c r="S118" i="29"/>
  <c r="S111" i="29"/>
  <c r="O109" i="29"/>
  <c r="K109" i="29" s="1"/>
  <c r="S107" i="29"/>
  <c r="O105" i="29"/>
  <c r="S103" i="29"/>
  <c r="O101" i="29"/>
  <c r="K101" i="29" s="1"/>
  <c r="S99" i="29"/>
  <c r="O97" i="29"/>
  <c r="S95" i="29"/>
  <c r="O93" i="29"/>
  <c r="K93" i="29" s="1"/>
  <c r="S91" i="29"/>
  <c r="O89" i="29"/>
  <c r="K89" i="29" s="1"/>
  <c r="S87" i="29"/>
  <c r="O85" i="29"/>
  <c r="K85" i="29" s="1"/>
  <c r="S139" i="29"/>
  <c r="S119" i="29"/>
  <c r="S117" i="29"/>
  <c r="K117" i="29" s="1"/>
  <c r="O113" i="29"/>
  <c r="K113" i="29" s="1"/>
  <c r="O112" i="29"/>
  <c r="K112" i="29" s="1"/>
  <c r="O110" i="29"/>
  <c r="S108" i="29"/>
  <c r="O106" i="29"/>
  <c r="S104" i="29"/>
  <c r="O102" i="29"/>
  <c r="K102" i="29" s="1"/>
  <c r="S100" i="29"/>
  <c r="O98" i="29"/>
  <c r="K98" i="29" s="1"/>
  <c r="S96" i="29"/>
  <c r="O94" i="29"/>
  <c r="S135" i="29"/>
  <c r="S128" i="29"/>
  <c r="S127" i="29"/>
  <c r="O119" i="29"/>
  <c r="K119" i="29" s="1"/>
  <c r="S115" i="29"/>
  <c r="S114" i="29"/>
  <c r="O111" i="29"/>
  <c r="S109" i="29"/>
  <c r="O107" i="29"/>
  <c r="K107" i="29" s="1"/>
  <c r="S105" i="29"/>
  <c r="O103" i="29"/>
  <c r="S101" i="29"/>
  <c r="O99" i="29"/>
  <c r="K99" i="29" s="1"/>
  <c r="S97" i="29"/>
  <c r="O95" i="29"/>
  <c r="S140" i="29"/>
  <c r="S110" i="29"/>
  <c r="O108" i="29"/>
  <c r="K108" i="29" s="1"/>
  <c r="S102" i="29"/>
  <c r="O100" i="29"/>
  <c r="S93" i="29"/>
  <c r="S86" i="29"/>
  <c r="S85" i="29"/>
  <c r="O84" i="29"/>
  <c r="S82" i="29"/>
  <c r="O80" i="29"/>
  <c r="S78" i="29"/>
  <c r="O76" i="29"/>
  <c r="S74" i="29"/>
  <c r="O72" i="29"/>
  <c r="S70" i="29"/>
  <c r="O68" i="29"/>
  <c r="O115" i="29"/>
  <c r="K115" i="29" s="1"/>
  <c r="S94" i="29"/>
  <c r="S92" i="29"/>
  <c r="O88" i="29"/>
  <c r="O87" i="29"/>
  <c r="K87" i="29" s="1"/>
  <c r="O86" i="29"/>
  <c r="K86" i="29" s="1"/>
  <c r="S83" i="29"/>
  <c r="O81" i="29"/>
  <c r="K81" i="29" s="1"/>
  <c r="S79" i="29"/>
  <c r="O77" i="29"/>
  <c r="K77" i="29" s="1"/>
  <c r="S75" i="29"/>
  <c r="O73" i="29"/>
  <c r="S71" i="29"/>
  <c r="O69" i="29"/>
  <c r="K69" i="29" s="1"/>
  <c r="S67" i="29"/>
  <c r="O116" i="29"/>
  <c r="S113" i="29"/>
  <c r="S106" i="29"/>
  <c r="O104" i="29"/>
  <c r="K104" i="29" s="1"/>
  <c r="S98" i="29"/>
  <c r="O96" i="29"/>
  <c r="K96" i="29" s="1"/>
  <c r="S90" i="29"/>
  <c r="S89" i="29"/>
  <c r="S84" i="29"/>
  <c r="O82" i="29"/>
  <c r="K82" i="29" s="1"/>
  <c r="S80" i="29"/>
  <c r="O78" i="29"/>
  <c r="K78" i="29" s="1"/>
  <c r="S76" i="29"/>
  <c r="O74" i="29"/>
  <c r="K74" i="29" s="1"/>
  <c r="S72" i="29"/>
  <c r="O70" i="29"/>
  <c r="K70" i="29" s="1"/>
  <c r="S68" i="29"/>
  <c r="I62" i="29"/>
  <c r="N29" i="29"/>
  <c r="N31" i="29"/>
  <c r="I23" i="29"/>
  <c r="S28" i="29"/>
  <c r="R29" i="29"/>
  <c r="D29" i="29" s="1"/>
  <c r="O30" i="29"/>
  <c r="K30" i="29" s="1"/>
  <c r="O31" i="29"/>
  <c r="K31" i="29" s="1"/>
  <c r="O32" i="29"/>
  <c r="K32" i="29" s="1"/>
  <c r="S36" i="29"/>
  <c r="R37" i="29"/>
  <c r="D37" i="29" s="1"/>
  <c r="O38" i="29"/>
  <c r="K38" i="29" s="1"/>
  <c r="O39" i="29"/>
  <c r="K39" i="29" s="1"/>
  <c r="O40" i="29"/>
  <c r="K40" i="29" s="1"/>
  <c r="S44" i="29"/>
  <c r="R45" i="29"/>
  <c r="D45" i="29" s="1"/>
  <c r="O46" i="29"/>
  <c r="K46" i="29" s="1"/>
  <c r="O47" i="29"/>
  <c r="K47" i="29" s="1"/>
  <c r="O48" i="29"/>
  <c r="K48" i="29" s="1"/>
  <c r="O51" i="29"/>
  <c r="N57" i="29"/>
  <c r="O71" i="29"/>
  <c r="K71" i="29" s="1"/>
  <c r="R72" i="29"/>
  <c r="S73" i="29"/>
  <c r="O79" i="29"/>
  <c r="K79" i="29" s="1"/>
  <c r="R80" i="29"/>
  <c r="D80" i="29" s="1"/>
  <c r="S81" i="29"/>
  <c r="O90" i="29"/>
  <c r="E154" i="29"/>
  <c r="E160" i="29" s="1"/>
  <c r="G147" i="29"/>
  <c r="F154" i="29"/>
  <c r="F160" i="29" s="1"/>
  <c r="J70" i="33" l="1"/>
  <c r="C70" i="33"/>
  <c r="G70" i="33" s="1"/>
  <c r="J110" i="33"/>
  <c r="C110" i="33"/>
  <c r="G110" i="33" s="1"/>
  <c r="O124" i="33"/>
  <c r="S124" i="33"/>
  <c r="K98" i="33"/>
  <c r="J74" i="33"/>
  <c r="C74" i="33"/>
  <c r="G74" i="33" s="1"/>
  <c r="J115" i="33"/>
  <c r="C115" i="33"/>
  <c r="G115" i="33" s="1"/>
  <c r="J88" i="33"/>
  <c r="C88" i="33"/>
  <c r="G88" i="33" s="1"/>
  <c r="C81" i="33"/>
  <c r="G81" i="33" s="1"/>
  <c r="J81" i="33"/>
  <c r="C73" i="33"/>
  <c r="G73" i="33" s="1"/>
  <c r="J73" i="33"/>
  <c r="C65" i="33"/>
  <c r="G65" i="33" s="1"/>
  <c r="J65" i="33"/>
  <c r="D80" i="33"/>
  <c r="D72" i="33"/>
  <c r="G72" i="33" s="1"/>
  <c r="D64" i="33"/>
  <c r="D124" i="33" s="1"/>
  <c r="J92" i="33"/>
  <c r="C92" i="33"/>
  <c r="G92" i="33" s="1"/>
  <c r="J100" i="33"/>
  <c r="C100" i="33"/>
  <c r="G100" i="33" s="1"/>
  <c r="J108" i="33"/>
  <c r="C108" i="33"/>
  <c r="G108" i="33" s="1"/>
  <c r="C89" i="33"/>
  <c r="G89" i="33" s="1"/>
  <c r="J89" i="33"/>
  <c r="J97" i="33"/>
  <c r="C97" i="33"/>
  <c r="G97" i="33" s="1"/>
  <c r="J105" i="33"/>
  <c r="C105" i="33"/>
  <c r="G105" i="33" s="1"/>
  <c r="J113" i="33"/>
  <c r="C113" i="33"/>
  <c r="G113" i="33" s="1"/>
  <c r="G83" i="33"/>
  <c r="J79" i="33"/>
  <c r="G67" i="33"/>
  <c r="J63" i="33"/>
  <c r="G55" i="33"/>
  <c r="G39" i="33"/>
  <c r="G95" i="33"/>
  <c r="G80" i="33"/>
  <c r="K80" i="33"/>
  <c r="K64" i="33"/>
  <c r="K55" i="33"/>
  <c r="G34" i="33"/>
  <c r="K29" i="33"/>
  <c r="C29" i="33"/>
  <c r="G29" i="33" s="1"/>
  <c r="K41" i="33"/>
  <c r="G31" i="33"/>
  <c r="G23" i="33"/>
  <c r="K40" i="33"/>
  <c r="K48" i="33"/>
  <c r="C48" i="33"/>
  <c r="G48" i="33" s="1"/>
  <c r="K56" i="33"/>
  <c r="C56" i="33"/>
  <c r="G56" i="33" s="1"/>
  <c r="K34" i="33"/>
  <c r="K42" i="33"/>
  <c r="C42" i="33"/>
  <c r="G42" i="33" s="1"/>
  <c r="K50" i="33"/>
  <c r="C53" i="33"/>
  <c r="G53" i="33" s="1"/>
  <c r="K53" i="33"/>
  <c r="K62" i="33"/>
  <c r="K70" i="33"/>
  <c r="K78" i="33"/>
  <c r="K97" i="33"/>
  <c r="K105" i="33"/>
  <c r="K113" i="33"/>
  <c r="K87" i="33"/>
  <c r="K95" i="33"/>
  <c r="K103" i="33"/>
  <c r="G24" i="33"/>
  <c r="K31" i="33"/>
  <c r="K23" i="33"/>
  <c r="J87" i="33"/>
  <c r="C87" i="33"/>
  <c r="G87" i="33" s="1"/>
  <c r="J94" i="33"/>
  <c r="C94" i="33"/>
  <c r="G94" i="33" s="1"/>
  <c r="G71" i="33"/>
  <c r="G61" i="33"/>
  <c r="K33" i="33"/>
  <c r="C33" i="33"/>
  <c r="G33" i="33" s="1"/>
  <c r="G27" i="33"/>
  <c r="K86" i="33"/>
  <c r="C35" i="33"/>
  <c r="G35" i="33" s="1"/>
  <c r="J99" i="33"/>
  <c r="C99" i="33"/>
  <c r="G99" i="33" s="1"/>
  <c r="D86" i="33"/>
  <c r="C77" i="33"/>
  <c r="G77" i="33" s="1"/>
  <c r="J77" i="33"/>
  <c r="C69" i="33"/>
  <c r="G69" i="33" s="1"/>
  <c r="J69" i="33"/>
  <c r="J96" i="33"/>
  <c r="C96" i="33"/>
  <c r="G96" i="33" s="1"/>
  <c r="J104" i="33"/>
  <c r="C104" i="33"/>
  <c r="G104" i="33" s="1"/>
  <c r="J112" i="33"/>
  <c r="C112" i="33"/>
  <c r="G112" i="33" s="1"/>
  <c r="C93" i="33"/>
  <c r="G93" i="33" s="1"/>
  <c r="J93" i="33"/>
  <c r="C101" i="33"/>
  <c r="G101" i="33" s="1"/>
  <c r="J101" i="33"/>
  <c r="C109" i="33"/>
  <c r="G109" i="33" s="1"/>
  <c r="J109" i="33"/>
  <c r="G75" i="33"/>
  <c r="J71" i="33"/>
  <c r="G103" i="33"/>
  <c r="C111" i="33"/>
  <c r="G111" i="33" s="1"/>
  <c r="G84" i="33"/>
  <c r="C76" i="33"/>
  <c r="G76" i="33" s="1"/>
  <c r="C68" i="33"/>
  <c r="G68" i="33" s="1"/>
  <c r="C57" i="33"/>
  <c r="G57" i="33" s="1"/>
  <c r="K72" i="33"/>
  <c r="K45" i="33"/>
  <c r="K36" i="33"/>
  <c r="C36" i="33"/>
  <c r="G36" i="33" s="1"/>
  <c r="C21" i="33"/>
  <c r="G21" i="33" s="1"/>
  <c r="K21" i="33"/>
  <c r="C60" i="33"/>
  <c r="G60" i="33" s="1"/>
  <c r="K44" i="33"/>
  <c r="K52" i="33"/>
  <c r="C52" i="33"/>
  <c r="G52" i="33" s="1"/>
  <c r="K58" i="33"/>
  <c r="C58" i="33"/>
  <c r="G58" i="33" s="1"/>
  <c r="K38" i="33"/>
  <c r="C38" i="33"/>
  <c r="G38" i="33" s="1"/>
  <c r="K46" i="33"/>
  <c r="K54" i="33"/>
  <c r="C49" i="33"/>
  <c r="G49" i="33" s="1"/>
  <c r="K49" i="33"/>
  <c r="K66" i="33"/>
  <c r="K74" i="33"/>
  <c r="K82" i="33"/>
  <c r="K83" i="33"/>
  <c r="K91" i="33"/>
  <c r="K99" i="33"/>
  <c r="K107" i="33"/>
  <c r="C85" i="33"/>
  <c r="G85" i="33" s="1"/>
  <c r="G20" i="33"/>
  <c r="C46" i="33"/>
  <c r="G46" i="33" s="1"/>
  <c r="R124" i="33"/>
  <c r="K27" i="33"/>
  <c r="K19" i="33"/>
  <c r="K124" i="33" s="1"/>
  <c r="J107" i="33"/>
  <c r="C107" i="33"/>
  <c r="G107" i="33" s="1"/>
  <c r="J78" i="33"/>
  <c r="C78" i="33"/>
  <c r="G78" i="33" s="1"/>
  <c r="J62" i="33"/>
  <c r="C62" i="33"/>
  <c r="G62" i="33" s="1"/>
  <c r="C86" i="33"/>
  <c r="G86" i="33" s="1"/>
  <c r="J86" i="33"/>
  <c r="J102" i="33"/>
  <c r="C102" i="33"/>
  <c r="G102" i="33" s="1"/>
  <c r="C37" i="33"/>
  <c r="G37" i="33" s="1"/>
  <c r="K37" i="33"/>
  <c r="K71" i="33"/>
  <c r="J91" i="33"/>
  <c r="C91" i="33"/>
  <c r="G91" i="33" s="1"/>
  <c r="J82" i="33"/>
  <c r="C82" i="33"/>
  <c r="G82" i="33" s="1"/>
  <c r="J66" i="33"/>
  <c r="C66" i="33"/>
  <c r="G66" i="33" s="1"/>
  <c r="D98" i="33"/>
  <c r="C90" i="33"/>
  <c r="G90" i="33" s="1"/>
  <c r="J90" i="33"/>
  <c r="J98" i="33"/>
  <c r="C98" i="33"/>
  <c r="G98" i="33" s="1"/>
  <c r="J106" i="33"/>
  <c r="C106" i="33"/>
  <c r="G106" i="33" s="1"/>
  <c r="J114" i="33"/>
  <c r="C114" i="33"/>
  <c r="G114" i="33" s="1"/>
  <c r="C79" i="33"/>
  <c r="G79" i="33" s="1"/>
  <c r="J75" i="33"/>
  <c r="C63" i="33"/>
  <c r="G63" i="33" s="1"/>
  <c r="J103" i="33"/>
  <c r="J111" i="33"/>
  <c r="J76" i="33"/>
  <c r="J68" i="33"/>
  <c r="C30" i="33"/>
  <c r="G30" i="33" s="1"/>
  <c r="K25" i="33"/>
  <c r="C25" i="33"/>
  <c r="G25" i="33" s="1"/>
  <c r="G50" i="33"/>
  <c r="J60" i="33"/>
  <c r="J124" i="33" s="1"/>
  <c r="G54" i="33"/>
  <c r="G19" i="33"/>
  <c r="C59" i="33"/>
  <c r="G59" i="33" s="1"/>
  <c r="K59" i="33"/>
  <c r="K89" i="33"/>
  <c r="K67" i="33"/>
  <c r="K75" i="33"/>
  <c r="K94" i="33"/>
  <c r="K102" i="33"/>
  <c r="K110" i="33"/>
  <c r="G32" i="33"/>
  <c r="C40" i="33"/>
  <c r="G40" i="33" s="1"/>
  <c r="J29" i="29"/>
  <c r="C29" i="29"/>
  <c r="G29" i="29" s="1"/>
  <c r="K72" i="29"/>
  <c r="K80" i="29"/>
  <c r="K106" i="29"/>
  <c r="K114" i="29"/>
  <c r="J46" i="29"/>
  <c r="C46" i="29"/>
  <c r="G46" i="29" s="1"/>
  <c r="J38" i="29"/>
  <c r="C38" i="29"/>
  <c r="G38" i="29" s="1"/>
  <c r="R62" i="29"/>
  <c r="D28" i="29"/>
  <c r="G42" i="29"/>
  <c r="J53" i="29"/>
  <c r="C53" i="29"/>
  <c r="G53" i="29" s="1"/>
  <c r="J86" i="29"/>
  <c r="C86" i="29"/>
  <c r="G86" i="29" s="1"/>
  <c r="J93" i="29"/>
  <c r="C93" i="29"/>
  <c r="J111" i="29"/>
  <c r="C111" i="29"/>
  <c r="G111" i="29" s="1"/>
  <c r="J71" i="29"/>
  <c r="C71" i="29"/>
  <c r="G71" i="29" s="1"/>
  <c r="J79" i="29"/>
  <c r="C79" i="29"/>
  <c r="G79" i="29" s="1"/>
  <c r="J127" i="29"/>
  <c r="C127" i="29"/>
  <c r="J98" i="29"/>
  <c r="C98" i="29"/>
  <c r="G98" i="29" s="1"/>
  <c r="J106" i="29"/>
  <c r="C106" i="29"/>
  <c r="J125" i="29"/>
  <c r="C125" i="29"/>
  <c r="G125" i="29" s="1"/>
  <c r="D90" i="29"/>
  <c r="D106" i="29"/>
  <c r="C120" i="29"/>
  <c r="G120" i="29" s="1"/>
  <c r="J120" i="29"/>
  <c r="C139" i="29"/>
  <c r="G139" i="29" s="1"/>
  <c r="J139" i="29"/>
  <c r="D128" i="29"/>
  <c r="D144" i="29"/>
  <c r="C32" i="29"/>
  <c r="G32" i="29" s="1"/>
  <c r="J32" i="29"/>
  <c r="C40" i="29"/>
  <c r="G40" i="29" s="1"/>
  <c r="J40" i="29"/>
  <c r="C48" i="29"/>
  <c r="G48" i="29" s="1"/>
  <c r="J48" i="29"/>
  <c r="J56" i="29"/>
  <c r="C56" i="29"/>
  <c r="G56" i="29" s="1"/>
  <c r="J55" i="29"/>
  <c r="C55" i="29"/>
  <c r="G55" i="29" s="1"/>
  <c r="J57" i="29"/>
  <c r="C57" i="29"/>
  <c r="G57" i="29" s="1"/>
  <c r="S62" i="29"/>
  <c r="K50" i="29"/>
  <c r="K43" i="29"/>
  <c r="J81" i="29"/>
  <c r="C81" i="29"/>
  <c r="G81" i="29" s="1"/>
  <c r="J94" i="29"/>
  <c r="C94" i="29"/>
  <c r="C72" i="29"/>
  <c r="G72" i="29" s="1"/>
  <c r="J72" i="29"/>
  <c r="J80" i="29"/>
  <c r="C80" i="29"/>
  <c r="G80" i="29" s="1"/>
  <c r="D100" i="29"/>
  <c r="D117" i="29"/>
  <c r="C105" i="29"/>
  <c r="J105" i="29"/>
  <c r="C131" i="29"/>
  <c r="G131" i="29" s="1"/>
  <c r="J131" i="29"/>
  <c r="C92" i="29"/>
  <c r="J92" i="29"/>
  <c r="J108" i="29"/>
  <c r="C108" i="29"/>
  <c r="D125" i="29"/>
  <c r="C117" i="29"/>
  <c r="G117" i="29" s="1"/>
  <c r="J117" i="29"/>
  <c r="J140" i="29"/>
  <c r="C140" i="29"/>
  <c r="J122" i="29"/>
  <c r="C122" i="29"/>
  <c r="G122" i="29" s="1"/>
  <c r="J146" i="29"/>
  <c r="C146" i="29"/>
  <c r="G146" i="29" s="1"/>
  <c r="D42" i="29"/>
  <c r="K52" i="29"/>
  <c r="J33" i="29"/>
  <c r="K90" i="29"/>
  <c r="K51" i="29"/>
  <c r="K116" i="29"/>
  <c r="K68" i="29"/>
  <c r="K84" i="29"/>
  <c r="K105" i="29"/>
  <c r="K118" i="29"/>
  <c r="K135" i="29"/>
  <c r="J82" i="29"/>
  <c r="C82" i="29"/>
  <c r="G49" i="29"/>
  <c r="D44" i="29"/>
  <c r="D36" i="29"/>
  <c r="G33" i="29"/>
  <c r="J78" i="29"/>
  <c r="D68" i="29"/>
  <c r="K42" i="29"/>
  <c r="K35" i="29"/>
  <c r="K28" i="29"/>
  <c r="O62" i="29"/>
  <c r="R154" i="29"/>
  <c r="R160" i="29" s="1"/>
  <c r="D67" i="29"/>
  <c r="D75" i="29"/>
  <c r="D83" i="29"/>
  <c r="D97" i="29"/>
  <c r="J136" i="29"/>
  <c r="C136" i="29"/>
  <c r="G136" i="29" s="1"/>
  <c r="D74" i="29"/>
  <c r="D82" i="29"/>
  <c r="J95" i="29"/>
  <c r="C95" i="29"/>
  <c r="G95" i="29" s="1"/>
  <c r="N154" i="29"/>
  <c r="N160" i="29" s="1"/>
  <c r="J67" i="29"/>
  <c r="C67" i="29"/>
  <c r="J75" i="29"/>
  <c r="C75" i="29"/>
  <c r="G75" i="29" s="1"/>
  <c r="J83" i="29"/>
  <c r="C83" i="29"/>
  <c r="G83" i="29" s="1"/>
  <c r="J90" i="29"/>
  <c r="C90" i="29"/>
  <c r="G90" i="29" s="1"/>
  <c r="D114" i="29"/>
  <c r="J135" i="29"/>
  <c r="C135" i="29"/>
  <c r="G135" i="29" s="1"/>
  <c r="J102" i="29"/>
  <c r="C102" i="29"/>
  <c r="G102" i="29" s="1"/>
  <c r="J110" i="29"/>
  <c r="C110" i="29"/>
  <c r="J118" i="29"/>
  <c r="C118" i="29"/>
  <c r="G118" i="29" s="1"/>
  <c r="D130" i="29"/>
  <c r="D99" i="29"/>
  <c r="D107" i="29"/>
  <c r="C123" i="29"/>
  <c r="J123" i="29"/>
  <c r="J132" i="29"/>
  <c r="C132" i="29"/>
  <c r="D86" i="29"/>
  <c r="D94" i="29"/>
  <c r="D102" i="29"/>
  <c r="D110" i="29"/>
  <c r="J115" i="29"/>
  <c r="C115" i="29"/>
  <c r="G115" i="29" s="1"/>
  <c r="D126" i="29"/>
  <c r="J143" i="29"/>
  <c r="C143" i="29"/>
  <c r="G143" i="29" s="1"/>
  <c r="D119" i="29"/>
  <c r="D137" i="29"/>
  <c r="C141" i="29"/>
  <c r="G141" i="29" s="1"/>
  <c r="J141" i="29"/>
  <c r="D123" i="29"/>
  <c r="D124" i="29"/>
  <c r="D132" i="29"/>
  <c r="D140" i="29"/>
  <c r="N62" i="29"/>
  <c r="J28" i="29"/>
  <c r="C28" i="29"/>
  <c r="J36" i="29"/>
  <c r="C36" i="29"/>
  <c r="G36" i="29" s="1"/>
  <c r="J44" i="29"/>
  <c r="C44" i="29"/>
  <c r="G44" i="29" s="1"/>
  <c r="C52" i="29"/>
  <c r="J52" i="29"/>
  <c r="J51" i="29"/>
  <c r="C51" i="29"/>
  <c r="G51" i="29" s="1"/>
  <c r="D52" i="29"/>
  <c r="J49" i="29"/>
  <c r="J45" i="29"/>
  <c r="C45" i="29"/>
  <c r="G45" i="29" s="1"/>
  <c r="J37" i="29"/>
  <c r="C37" i="29"/>
  <c r="G37" i="29" s="1"/>
  <c r="G78" i="29"/>
  <c r="J50" i="29"/>
  <c r="C50" i="29"/>
  <c r="G50" i="29" s="1"/>
  <c r="K36" i="29"/>
  <c r="J73" i="29"/>
  <c r="C73" i="29"/>
  <c r="G73" i="29" s="1"/>
  <c r="C87" i="29"/>
  <c r="J87" i="29"/>
  <c r="J128" i="29"/>
  <c r="C128" i="29"/>
  <c r="D93" i="29"/>
  <c r="J89" i="29"/>
  <c r="C89" i="29"/>
  <c r="G89" i="29" s="1"/>
  <c r="J129" i="29"/>
  <c r="C129" i="29"/>
  <c r="G129" i="29" s="1"/>
  <c r="D108" i="29"/>
  <c r="C97" i="29"/>
  <c r="J97" i="29"/>
  <c r="J144" i="29"/>
  <c r="C144" i="29"/>
  <c r="G144" i="29" s="1"/>
  <c r="J100" i="29"/>
  <c r="C100" i="29"/>
  <c r="J114" i="29"/>
  <c r="C114" i="29"/>
  <c r="G114" i="29" s="1"/>
  <c r="J137" i="29"/>
  <c r="C137" i="29"/>
  <c r="G137" i="29" s="1"/>
  <c r="J119" i="29"/>
  <c r="C119" i="29"/>
  <c r="G119" i="29" s="1"/>
  <c r="J130" i="29"/>
  <c r="C130" i="29"/>
  <c r="J138" i="29"/>
  <c r="C138" i="29"/>
  <c r="D34" i="29"/>
  <c r="G34" i="29" s="1"/>
  <c r="D50" i="29"/>
  <c r="K53" i="29"/>
  <c r="K73" i="29"/>
  <c r="K88" i="29"/>
  <c r="K76" i="29"/>
  <c r="K100" i="29"/>
  <c r="K94" i="29"/>
  <c r="K110" i="29"/>
  <c r="K97" i="29"/>
  <c r="D72" i="29"/>
  <c r="C31" i="29"/>
  <c r="G31" i="29" s="1"/>
  <c r="J31" i="29"/>
  <c r="S154" i="29"/>
  <c r="S160" i="29" s="1"/>
  <c r="K95" i="29"/>
  <c r="K103" i="29"/>
  <c r="K111" i="29"/>
  <c r="K128" i="29"/>
  <c r="K136" i="29"/>
  <c r="K144" i="29"/>
  <c r="K124" i="29"/>
  <c r="K132" i="29"/>
  <c r="K140" i="29"/>
  <c r="C35" i="29"/>
  <c r="G35" i="29" s="1"/>
  <c r="J107" i="29"/>
  <c r="C107" i="29"/>
  <c r="G107" i="29" s="1"/>
  <c r="J74" i="29"/>
  <c r="C74" i="29"/>
  <c r="G74" i="29" s="1"/>
  <c r="C47" i="29"/>
  <c r="G47" i="29" s="1"/>
  <c r="J47" i="29"/>
  <c r="D43" i="29"/>
  <c r="C39" i="29"/>
  <c r="G39" i="29" s="1"/>
  <c r="J39" i="29"/>
  <c r="D35" i="29"/>
  <c r="J30" i="29"/>
  <c r="C30" i="29"/>
  <c r="G30" i="29" s="1"/>
  <c r="C70" i="29"/>
  <c r="G70" i="29" s="1"/>
  <c r="C43" i="29"/>
  <c r="K92" i="29"/>
  <c r="D76" i="29"/>
  <c r="O154" i="29"/>
  <c r="K67" i="29"/>
  <c r="D41" i="29"/>
  <c r="G41" i="29" s="1"/>
  <c r="K34" i="29"/>
  <c r="J69" i="29"/>
  <c r="C69" i="29"/>
  <c r="G69" i="29" s="1"/>
  <c r="J77" i="29"/>
  <c r="C77" i="29"/>
  <c r="G77" i="29" s="1"/>
  <c r="J85" i="29"/>
  <c r="C85" i="29"/>
  <c r="G85" i="29" s="1"/>
  <c r="D92" i="29"/>
  <c r="D105" i="29"/>
  <c r="C68" i="29"/>
  <c r="J68" i="29"/>
  <c r="C76" i="29"/>
  <c r="J76" i="29"/>
  <c r="C84" i="29"/>
  <c r="G84" i="29" s="1"/>
  <c r="J84" i="29"/>
  <c r="J103" i="29"/>
  <c r="C103" i="29"/>
  <c r="G103" i="29" s="1"/>
  <c r="D69" i="29"/>
  <c r="D77" i="29"/>
  <c r="D87" i="29"/>
  <c r="C91" i="29"/>
  <c r="G91" i="29" s="1"/>
  <c r="J91" i="29"/>
  <c r="J121" i="29"/>
  <c r="C121" i="29"/>
  <c r="D96" i="29"/>
  <c r="D104" i="29"/>
  <c r="C112" i="29"/>
  <c r="G112" i="29" s="1"/>
  <c r="J112" i="29"/>
  <c r="D121" i="29"/>
  <c r="J145" i="29"/>
  <c r="C145" i="29"/>
  <c r="G145" i="29" s="1"/>
  <c r="J101" i="29"/>
  <c r="C101" i="29"/>
  <c r="G101" i="29" s="1"/>
  <c r="J109" i="29"/>
  <c r="C109" i="29"/>
  <c r="G109" i="29" s="1"/>
  <c r="J124" i="29"/>
  <c r="C124" i="29"/>
  <c r="G124" i="29" s="1"/>
  <c r="J133" i="29"/>
  <c r="C133" i="29"/>
  <c r="C88" i="29"/>
  <c r="G88" i="29" s="1"/>
  <c r="J88" i="29"/>
  <c r="J96" i="29"/>
  <c r="C96" i="29"/>
  <c r="J104" i="29"/>
  <c r="C104" i="29"/>
  <c r="G104" i="29" s="1"/>
  <c r="D112" i="29"/>
  <c r="C116" i="29"/>
  <c r="G116" i="29" s="1"/>
  <c r="J116" i="29"/>
  <c r="D133" i="29"/>
  <c r="C113" i="29"/>
  <c r="G113" i="29" s="1"/>
  <c r="J113" i="29"/>
  <c r="D127" i="29"/>
  <c r="D138" i="29"/>
  <c r="D145" i="29"/>
  <c r="D131" i="29"/>
  <c r="J126" i="29"/>
  <c r="C126" i="29"/>
  <c r="G126" i="29" s="1"/>
  <c r="J134" i="29"/>
  <c r="C134" i="29"/>
  <c r="G134" i="29" s="1"/>
  <c r="C142" i="29"/>
  <c r="G142" i="29" s="1"/>
  <c r="J142" i="29"/>
  <c r="D53" i="29"/>
  <c r="J54" i="29"/>
  <c r="C54" i="29"/>
  <c r="G54" i="29" s="1"/>
  <c r="K33" i="29"/>
  <c r="K41" i="29"/>
  <c r="K49" i="29"/>
  <c r="C99" i="29"/>
  <c r="G99" i="29" s="1"/>
  <c r="J43" i="29"/>
  <c r="C124" i="33" l="1"/>
  <c r="G64" i="33"/>
  <c r="G124" i="33" s="1"/>
  <c r="G138" i="29"/>
  <c r="C154" i="29"/>
  <c r="C160" i="29" s="1"/>
  <c r="G67" i="29"/>
  <c r="D154" i="29"/>
  <c r="D160" i="29" s="1"/>
  <c r="G121" i="29"/>
  <c r="G76" i="29"/>
  <c r="G87" i="29"/>
  <c r="G52" i="29"/>
  <c r="G123" i="29"/>
  <c r="J154" i="29"/>
  <c r="J160" i="29" s="1"/>
  <c r="G82" i="29"/>
  <c r="G94" i="29"/>
  <c r="D62" i="29"/>
  <c r="G96" i="29"/>
  <c r="G133" i="29"/>
  <c r="K154" i="29"/>
  <c r="K160" i="29" s="1"/>
  <c r="G43" i="29"/>
  <c r="G130" i="29"/>
  <c r="G100" i="29"/>
  <c r="G128" i="29"/>
  <c r="C62" i="29"/>
  <c r="G28" i="29"/>
  <c r="G62" i="29" s="1"/>
  <c r="G132" i="29"/>
  <c r="G140" i="29"/>
  <c r="G92" i="29"/>
  <c r="G105" i="29"/>
  <c r="G106" i="29"/>
  <c r="G127" i="29"/>
  <c r="G93" i="29"/>
  <c r="G68" i="29"/>
  <c r="O155" i="29"/>
  <c r="O160" i="29"/>
  <c r="G97" i="29"/>
  <c r="J62" i="29"/>
  <c r="G110" i="29"/>
  <c r="K62" i="29"/>
  <c r="G108" i="29"/>
  <c r="G154" i="29" l="1"/>
  <c r="G160" i="29" s="1"/>
  <c r="L124" i="27" l="1"/>
  <c r="K124" i="27"/>
  <c r="A122" i="27"/>
  <c r="A121" i="27"/>
  <c r="A120" i="27"/>
  <c r="A119" i="27"/>
  <c r="A118" i="27"/>
  <c r="A117" i="27"/>
  <c r="A116" i="27"/>
  <c r="A115" i="27"/>
  <c r="A114" i="27"/>
  <c r="A113" i="27"/>
  <c r="A112" i="27"/>
  <c r="A111" i="27"/>
  <c r="A110" i="27"/>
  <c r="A109" i="27"/>
  <c r="A108" i="27"/>
  <c r="A107" i="27"/>
  <c r="A106" i="27"/>
  <c r="A105" i="27"/>
  <c r="A104" i="27"/>
  <c r="A103" i="27"/>
  <c r="A102" i="27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M75" i="26" s="1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O65" i="26" s="1"/>
  <c r="A4" i="27"/>
  <c r="A3" i="27"/>
  <c r="K86" i="26"/>
  <c r="J86" i="26"/>
  <c r="I86" i="26"/>
  <c r="D86" i="26"/>
  <c r="C86" i="26"/>
  <c r="G86" i="26" s="1"/>
  <c r="F85" i="26"/>
  <c r="E85" i="26"/>
  <c r="D85" i="26"/>
  <c r="C85" i="26"/>
  <c r="G84" i="26"/>
  <c r="F84" i="26"/>
  <c r="E84" i="26"/>
  <c r="G83" i="26"/>
  <c r="F83" i="26"/>
  <c r="E83" i="26"/>
  <c r="G82" i="26"/>
  <c r="F82" i="26"/>
  <c r="E82" i="26"/>
  <c r="G81" i="26"/>
  <c r="F81" i="26"/>
  <c r="E81" i="26"/>
  <c r="G80" i="26"/>
  <c r="F80" i="26"/>
  <c r="E80" i="26"/>
  <c r="G79" i="26"/>
  <c r="F79" i="26"/>
  <c r="E79" i="26"/>
  <c r="G78" i="26"/>
  <c r="F78" i="26"/>
  <c r="E78" i="26"/>
  <c r="E88" i="26" s="1"/>
  <c r="M59" i="26"/>
  <c r="S54" i="26"/>
  <c r="O49" i="26"/>
  <c r="Q44" i="26"/>
  <c r="N40" i="26"/>
  <c r="S36" i="26"/>
  <c r="O35" i="26"/>
  <c r="Q30" i="26"/>
  <c r="S29" i="26"/>
  <c r="O28" i="26"/>
  <c r="R26" i="26"/>
  <c r="N25" i="26"/>
  <c r="Q23" i="26"/>
  <c r="M22" i="26"/>
  <c r="S21" i="26"/>
  <c r="O20" i="26"/>
  <c r="R18" i="26"/>
  <c r="N17" i="26"/>
  <c r="A17" i="26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16" i="26"/>
  <c r="F13" i="26"/>
  <c r="E13" i="26"/>
  <c r="K65" i="26" l="1"/>
  <c r="C75" i="26"/>
  <c r="G75" i="26" s="1"/>
  <c r="R77" i="26"/>
  <c r="N76" i="26"/>
  <c r="R73" i="26"/>
  <c r="N72" i="26"/>
  <c r="J72" i="26" s="1"/>
  <c r="R69" i="26"/>
  <c r="N68" i="26"/>
  <c r="R65" i="26"/>
  <c r="N64" i="26"/>
  <c r="J64" i="26" s="1"/>
  <c r="R61" i="26"/>
  <c r="N60" i="26"/>
  <c r="R57" i="26"/>
  <c r="N56" i="26"/>
  <c r="J56" i="26" s="1"/>
  <c r="R76" i="26"/>
  <c r="N75" i="26"/>
  <c r="R72" i="26"/>
  <c r="N71" i="26"/>
  <c r="J71" i="26" s="1"/>
  <c r="R68" i="26"/>
  <c r="N67" i="26"/>
  <c r="R64" i="26"/>
  <c r="N63" i="26"/>
  <c r="R60" i="26"/>
  <c r="N59" i="26"/>
  <c r="C59" i="26" s="1"/>
  <c r="G59" i="26" s="1"/>
  <c r="R56" i="26"/>
  <c r="N55" i="26"/>
  <c r="R74" i="26"/>
  <c r="N73" i="26"/>
  <c r="J73" i="26" s="1"/>
  <c r="R66" i="26"/>
  <c r="N65" i="26"/>
  <c r="J65" i="26" s="1"/>
  <c r="R58" i="26"/>
  <c r="N57" i="26"/>
  <c r="J57" i="26" s="1"/>
  <c r="R54" i="26"/>
  <c r="N53" i="26"/>
  <c r="J53" i="26" s="1"/>
  <c r="R50" i="26"/>
  <c r="N49" i="26"/>
  <c r="R46" i="26"/>
  <c r="N45" i="26"/>
  <c r="R42" i="26"/>
  <c r="N41" i="26"/>
  <c r="R75" i="26"/>
  <c r="N74" i="26"/>
  <c r="R67" i="26"/>
  <c r="N66" i="26"/>
  <c r="J66" i="26" s="1"/>
  <c r="R59" i="26"/>
  <c r="N58" i="26"/>
  <c r="N52" i="26"/>
  <c r="J52" i="26" s="1"/>
  <c r="R49" i="26"/>
  <c r="N48" i="26"/>
  <c r="R45" i="26"/>
  <c r="N44" i="26"/>
  <c r="J44" i="26" s="1"/>
  <c r="N77" i="26"/>
  <c r="R62" i="26"/>
  <c r="N61" i="26"/>
  <c r="N54" i="26"/>
  <c r="J54" i="26" s="1"/>
  <c r="R53" i="26"/>
  <c r="R48" i="26"/>
  <c r="N47" i="26"/>
  <c r="J47" i="26" s="1"/>
  <c r="R40" i="26"/>
  <c r="J40" i="26" s="1"/>
  <c r="N39" i="26"/>
  <c r="R36" i="26"/>
  <c r="N35" i="26"/>
  <c r="R32" i="26"/>
  <c r="N31" i="26"/>
  <c r="R28" i="26"/>
  <c r="N27" i="26"/>
  <c r="R24" i="26"/>
  <c r="N23" i="26"/>
  <c r="R20" i="26"/>
  <c r="N19" i="26"/>
  <c r="R70" i="26"/>
  <c r="R52" i="26"/>
  <c r="R44" i="26"/>
  <c r="D44" i="26" s="1"/>
  <c r="R41" i="26"/>
  <c r="R38" i="26"/>
  <c r="R34" i="26"/>
  <c r="R30" i="26"/>
  <c r="D30" i="26" s="1"/>
  <c r="R63" i="26"/>
  <c r="N62" i="26"/>
  <c r="J62" i="26" s="1"/>
  <c r="R51" i="26"/>
  <c r="N50" i="26"/>
  <c r="R43" i="26"/>
  <c r="N42" i="26"/>
  <c r="J42" i="26" s="1"/>
  <c r="R39" i="26"/>
  <c r="N38" i="26"/>
  <c r="R35" i="26"/>
  <c r="N34" i="26"/>
  <c r="J34" i="26" s="1"/>
  <c r="R31" i="26"/>
  <c r="N30" i="26"/>
  <c r="J30" i="26" s="1"/>
  <c r="R27" i="26"/>
  <c r="N26" i="26"/>
  <c r="J26" i="26" s="1"/>
  <c r="R23" i="26"/>
  <c r="D23" i="26" s="1"/>
  <c r="N22" i="26"/>
  <c r="R19" i="26"/>
  <c r="N18" i="26"/>
  <c r="J18" i="26" s="1"/>
  <c r="N69" i="26"/>
  <c r="N51" i="26"/>
  <c r="J51" i="26" s="1"/>
  <c r="N43" i="26"/>
  <c r="J43" i="26" s="1"/>
  <c r="N37" i="26"/>
  <c r="J37" i="26" s="1"/>
  <c r="N33" i="26"/>
  <c r="R17" i="26"/>
  <c r="O19" i="26"/>
  <c r="S20" i="26"/>
  <c r="M21" i="26"/>
  <c r="Q22" i="26"/>
  <c r="N24" i="26"/>
  <c r="R25" i="26"/>
  <c r="J25" i="26" s="1"/>
  <c r="O27" i="26"/>
  <c r="S28" i="26"/>
  <c r="M29" i="26"/>
  <c r="M33" i="26"/>
  <c r="Q34" i="26"/>
  <c r="O39" i="26"/>
  <c r="S40" i="26"/>
  <c r="S42" i="26"/>
  <c r="R47" i="26"/>
  <c r="Q52" i="26"/>
  <c r="R55" i="26"/>
  <c r="Q60" i="26"/>
  <c r="D60" i="26" s="1"/>
  <c r="N70" i="26"/>
  <c r="J17" i="26"/>
  <c r="K20" i="26"/>
  <c r="I22" i="26"/>
  <c r="K28" i="26"/>
  <c r="S76" i="26"/>
  <c r="O75" i="26"/>
  <c r="S72" i="26"/>
  <c r="O71" i="26"/>
  <c r="K71" i="26" s="1"/>
  <c r="S68" i="26"/>
  <c r="O67" i="26"/>
  <c r="S64" i="26"/>
  <c r="O63" i="26"/>
  <c r="K63" i="26" s="1"/>
  <c r="S60" i="26"/>
  <c r="O59" i="26"/>
  <c r="S56" i="26"/>
  <c r="O55" i="26"/>
  <c r="K55" i="26" s="1"/>
  <c r="S75" i="26"/>
  <c r="O74" i="26"/>
  <c r="S71" i="26"/>
  <c r="O70" i="26"/>
  <c r="K70" i="26" s="1"/>
  <c r="S67" i="26"/>
  <c r="O66" i="26"/>
  <c r="S63" i="26"/>
  <c r="O62" i="26"/>
  <c r="S59" i="26"/>
  <c r="O58" i="26"/>
  <c r="S55" i="26"/>
  <c r="O54" i="26"/>
  <c r="K54" i="26" s="1"/>
  <c r="S77" i="26"/>
  <c r="O76" i="26"/>
  <c r="K76" i="26" s="1"/>
  <c r="S69" i="26"/>
  <c r="O68" i="26"/>
  <c r="K68" i="26" s="1"/>
  <c r="S61" i="26"/>
  <c r="O60" i="26"/>
  <c r="K60" i="26" s="1"/>
  <c r="O52" i="26"/>
  <c r="S49" i="26"/>
  <c r="K49" i="26" s="1"/>
  <c r="O48" i="26"/>
  <c r="S45" i="26"/>
  <c r="O44" i="26"/>
  <c r="S41" i="26"/>
  <c r="O77" i="26"/>
  <c r="K77" i="26" s="1"/>
  <c r="S70" i="26"/>
  <c r="O69" i="26"/>
  <c r="K69" i="26" s="1"/>
  <c r="S62" i="26"/>
  <c r="O61" i="26"/>
  <c r="K61" i="26" s="1"/>
  <c r="S53" i="26"/>
  <c r="S52" i="26"/>
  <c r="O51" i="26"/>
  <c r="K51" i="26" s="1"/>
  <c r="S48" i="26"/>
  <c r="O47" i="26"/>
  <c r="S44" i="26"/>
  <c r="O43" i="26"/>
  <c r="K43" i="26" s="1"/>
  <c r="S73" i="26"/>
  <c r="O72" i="26"/>
  <c r="S57" i="26"/>
  <c r="O56" i="26"/>
  <c r="K56" i="26" s="1"/>
  <c r="S51" i="26"/>
  <c r="O50" i="26"/>
  <c r="S43" i="26"/>
  <c r="O42" i="26"/>
  <c r="K42" i="26" s="1"/>
  <c r="O41" i="26"/>
  <c r="S39" i="26"/>
  <c r="O38" i="26"/>
  <c r="S35" i="26"/>
  <c r="K35" i="26" s="1"/>
  <c r="O34" i="26"/>
  <c r="S31" i="26"/>
  <c r="O30" i="26"/>
  <c r="S27" i="26"/>
  <c r="O26" i="26"/>
  <c r="S23" i="26"/>
  <c r="O22" i="26"/>
  <c r="S19" i="26"/>
  <c r="O18" i="26"/>
  <c r="S65" i="26"/>
  <c r="S47" i="26"/>
  <c r="S37" i="26"/>
  <c r="O36" i="26"/>
  <c r="K36" i="26" s="1"/>
  <c r="S33" i="26"/>
  <c r="O32" i="26"/>
  <c r="S74" i="26"/>
  <c r="O73" i="26"/>
  <c r="K73" i="26" s="1"/>
  <c r="S58" i="26"/>
  <c r="O57" i="26"/>
  <c r="K57" i="26" s="1"/>
  <c r="O53" i="26"/>
  <c r="K53" i="26" s="1"/>
  <c r="S46" i="26"/>
  <c r="O45" i="26"/>
  <c r="K45" i="26" s="1"/>
  <c r="S38" i="26"/>
  <c r="O37" i="26"/>
  <c r="K37" i="26" s="1"/>
  <c r="S34" i="26"/>
  <c r="O33" i="26"/>
  <c r="K33" i="26" s="1"/>
  <c r="S30" i="26"/>
  <c r="O29" i="26"/>
  <c r="K29" i="26" s="1"/>
  <c r="S26" i="26"/>
  <c r="O25" i="26"/>
  <c r="S22" i="26"/>
  <c r="O21" i="26"/>
  <c r="K21" i="26" s="1"/>
  <c r="S18" i="26"/>
  <c r="O17" i="26"/>
  <c r="O64" i="26"/>
  <c r="K64" i="26" s="1"/>
  <c r="O46" i="26"/>
  <c r="K46" i="26" s="1"/>
  <c r="O40" i="26"/>
  <c r="M77" i="26"/>
  <c r="Q74" i="26"/>
  <c r="M73" i="26"/>
  <c r="Q70" i="26"/>
  <c r="M69" i="26"/>
  <c r="Q66" i="26"/>
  <c r="D66" i="26" s="1"/>
  <c r="M65" i="26"/>
  <c r="Q62" i="26"/>
  <c r="M61" i="26"/>
  <c r="Q58" i="26"/>
  <c r="M57" i="26"/>
  <c r="Q77" i="26"/>
  <c r="M76" i="26"/>
  <c r="Q73" i="26"/>
  <c r="D73" i="26" s="1"/>
  <c r="M72" i="26"/>
  <c r="Q69" i="26"/>
  <c r="M68" i="26"/>
  <c r="Q65" i="26"/>
  <c r="D65" i="26" s="1"/>
  <c r="M64" i="26"/>
  <c r="Q61" i="26"/>
  <c r="M60" i="26"/>
  <c r="Q57" i="26"/>
  <c r="D57" i="26" s="1"/>
  <c r="M56" i="26"/>
  <c r="Q53" i="26"/>
  <c r="D53" i="26" s="1"/>
  <c r="Q71" i="26"/>
  <c r="M70" i="26"/>
  <c r="Q63" i="26"/>
  <c r="D63" i="26" s="1"/>
  <c r="M62" i="26"/>
  <c r="Q55" i="26"/>
  <c r="Q51" i="26"/>
  <c r="D51" i="26" s="1"/>
  <c r="M50" i="26"/>
  <c r="Q47" i="26"/>
  <c r="M46" i="26"/>
  <c r="Q43" i="26"/>
  <c r="D43" i="26" s="1"/>
  <c r="M42" i="26"/>
  <c r="Q72" i="26"/>
  <c r="M71" i="26"/>
  <c r="Q64" i="26"/>
  <c r="D64" i="26" s="1"/>
  <c r="M63" i="26"/>
  <c r="Q56" i="26"/>
  <c r="M55" i="26"/>
  <c r="Q54" i="26"/>
  <c r="D54" i="26" s="1"/>
  <c r="M53" i="26"/>
  <c r="Q50" i="26"/>
  <c r="M49" i="26"/>
  <c r="Q46" i="26"/>
  <c r="D46" i="26" s="1"/>
  <c r="M45" i="26"/>
  <c r="Q42" i="26"/>
  <c r="Q67" i="26"/>
  <c r="M66" i="26"/>
  <c r="M52" i="26"/>
  <c r="Q45" i="26"/>
  <c r="M44" i="26"/>
  <c r="M40" i="26"/>
  <c r="Q37" i="26"/>
  <c r="D37" i="26" s="1"/>
  <c r="M36" i="26"/>
  <c r="Q33" i="26"/>
  <c r="M32" i="26"/>
  <c r="Q29" i="26"/>
  <c r="D29" i="26" s="1"/>
  <c r="M28" i="26"/>
  <c r="Q25" i="26"/>
  <c r="M24" i="26"/>
  <c r="Q21" i="26"/>
  <c r="D21" i="26" s="1"/>
  <c r="M20" i="26"/>
  <c r="Q17" i="26"/>
  <c r="M74" i="26"/>
  <c r="Q59" i="26"/>
  <c r="D59" i="26" s="1"/>
  <c r="Q49" i="26"/>
  <c r="Q39" i="26"/>
  <c r="D39" i="26" s="1"/>
  <c r="Q68" i="26"/>
  <c r="M67" i="26"/>
  <c r="M54" i="26"/>
  <c r="Q48" i="26"/>
  <c r="D48" i="26" s="1"/>
  <c r="M47" i="26"/>
  <c r="M41" i="26"/>
  <c r="Q40" i="26"/>
  <c r="M39" i="26"/>
  <c r="Q36" i="26"/>
  <c r="D36" i="26" s="1"/>
  <c r="M35" i="26"/>
  <c r="Q32" i="26"/>
  <c r="M31" i="26"/>
  <c r="Q28" i="26"/>
  <c r="D28" i="26" s="1"/>
  <c r="M27" i="26"/>
  <c r="Q24" i="26"/>
  <c r="M23" i="26"/>
  <c r="Q20" i="26"/>
  <c r="M19" i="26"/>
  <c r="Q75" i="26"/>
  <c r="D75" i="26" s="1"/>
  <c r="M58" i="26"/>
  <c r="M48" i="26"/>
  <c r="M38" i="26"/>
  <c r="Q35" i="26"/>
  <c r="M34" i="26"/>
  <c r="Q31" i="26"/>
  <c r="D31" i="26" s="1"/>
  <c r="M30" i="26"/>
  <c r="S17" i="26"/>
  <c r="M18" i="26"/>
  <c r="Q19" i="26"/>
  <c r="N21" i="26"/>
  <c r="J21" i="26" s="1"/>
  <c r="R22" i="26"/>
  <c r="O24" i="26"/>
  <c r="S25" i="26"/>
  <c r="M26" i="26"/>
  <c r="Q27" i="26"/>
  <c r="N29" i="26"/>
  <c r="N32" i="26"/>
  <c r="R33" i="26"/>
  <c r="M37" i="26"/>
  <c r="Q38" i="26"/>
  <c r="M43" i="26"/>
  <c r="S50" i="26"/>
  <c r="S66" i="26"/>
  <c r="R71" i="26"/>
  <c r="Q76" i="26"/>
  <c r="M17" i="26"/>
  <c r="Q18" i="26"/>
  <c r="D18" i="26" s="1"/>
  <c r="N20" i="26"/>
  <c r="J20" i="26" s="1"/>
  <c r="R21" i="26"/>
  <c r="O23" i="26"/>
  <c r="K23" i="26" s="1"/>
  <c r="S24" i="26"/>
  <c r="M25" i="26"/>
  <c r="Q26" i="26"/>
  <c r="D26" i="26" s="1"/>
  <c r="N28" i="26"/>
  <c r="J28" i="26" s="1"/>
  <c r="R29" i="26"/>
  <c r="O31" i="26"/>
  <c r="K31" i="26" s="1"/>
  <c r="S32" i="26"/>
  <c r="N36" i="26"/>
  <c r="J36" i="26" s="1"/>
  <c r="R37" i="26"/>
  <c r="Q41" i="26"/>
  <c r="N46" i="26"/>
  <c r="J46" i="26" s="1"/>
  <c r="M51" i="26"/>
  <c r="G85" i="26"/>
  <c r="F88" i="26"/>
  <c r="C30" i="26" l="1"/>
  <c r="G30" i="26" s="1"/>
  <c r="I30" i="26"/>
  <c r="I19" i="26"/>
  <c r="C19" i="26"/>
  <c r="G19" i="26" s="1"/>
  <c r="I27" i="26"/>
  <c r="C27" i="26"/>
  <c r="G27" i="26" s="1"/>
  <c r="I41" i="26"/>
  <c r="C41" i="26"/>
  <c r="C52" i="26"/>
  <c r="I52" i="26"/>
  <c r="I53" i="26"/>
  <c r="C53" i="26"/>
  <c r="G53" i="26" s="1"/>
  <c r="C42" i="26"/>
  <c r="I42" i="26"/>
  <c r="I64" i="26"/>
  <c r="C64" i="26"/>
  <c r="G64" i="26" s="1"/>
  <c r="I57" i="26"/>
  <c r="C57" i="26"/>
  <c r="G57" i="26" s="1"/>
  <c r="I73" i="26"/>
  <c r="C73" i="26"/>
  <c r="G73" i="26" s="1"/>
  <c r="K62" i="26"/>
  <c r="I33" i="26"/>
  <c r="C33" i="26"/>
  <c r="D76" i="26"/>
  <c r="J32" i="26"/>
  <c r="D19" i="26"/>
  <c r="C48" i="26"/>
  <c r="G48" i="26" s="1"/>
  <c r="I48" i="26"/>
  <c r="C47" i="26"/>
  <c r="I47" i="26"/>
  <c r="C74" i="26"/>
  <c r="I74" i="26"/>
  <c r="I24" i="26"/>
  <c r="C24" i="26"/>
  <c r="C32" i="26"/>
  <c r="I32" i="26"/>
  <c r="D58" i="26"/>
  <c r="K30" i="26"/>
  <c r="K52" i="26"/>
  <c r="K19" i="26"/>
  <c r="J19" i="26"/>
  <c r="J35" i="26"/>
  <c r="J61" i="26"/>
  <c r="J58" i="26"/>
  <c r="J45" i="26"/>
  <c r="J55" i="26"/>
  <c r="I59" i="26"/>
  <c r="D41" i="26"/>
  <c r="C25" i="26"/>
  <c r="I25" i="26"/>
  <c r="D38" i="26"/>
  <c r="J29" i="26"/>
  <c r="K24" i="26"/>
  <c r="C18" i="26"/>
  <c r="G18" i="26" s="1"/>
  <c r="I18" i="26"/>
  <c r="C34" i="26"/>
  <c r="G34" i="26" s="1"/>
  <c r="I34" i="26"/>
  <c r="C58" i="26"/>
  <c r="G58" i="26" s="1"/>
  <c r="I58" i="26"/>
  <c r="I23" i="26"/>
  <c r="C23" i="26"/>
  <c r="G23" i="26" s="1"/>
  <c r="I31" i="26"/>
  <c r="C31" i="26"/>
  <c r="G31" i="26" s="1"/>
  <c r="I39" i="26"/>
  <c r="C39" i="26"/>
  <c r="G39" i="26" s="1"/>
  <c r="Q88" i="26"/>
  <c r="D17" i="26"/>
  <c r="D25" i="26"/>
  <c r="D33" i="26"/>
  <c r="C44" i="26"/>
  <c r="G44" i="26" s="1"/>
  <c r="I44" i="26"/>
  <c r="D67" i="26"/>
  <c r="I49" i="26"/>
  <c r="C49" i="26"/>
  <c r="G49" i="26" s="1"/>
  <c r="I55" i="26"/>
  <c r="C55" i="26"/>
  <c r="G55" i="26" s="1"/>
  <c r="C71" i="26"/>
  <c r="I71" i="26"/>
  <c r="C46" i="26"/>
  <c r="G46" i="26" s="1"/>
  <c r="I46" i="26"/>
  <c r="D55" i="26"/>
  <c r="D71" i="26"/>
  <c r="I60" i="26"/>
  <c r="C60" i="26"/>
  <c r="G60" i="26" s="1"/>
  <c r="I68" i="26"/>
  <c r="C68" i="26"/>
  <c r="I76" i="26"/>
  <c r="C76" i="26"/>
  <c r="G76" i="26" s="1"/>
  <c r="I61" i="26"/>
  <c r="C61" i="26"/>
  <c r="I69" i="26"/>
  <c r="C69" i="26"/>
  <c r="G69" i="26" s="1"/>
  <c r="I77" i="26"/>
  <c r="C77" i="26"/>
  <c r="O88" i="26"/>
  <c r="K17" i="26"/>
  <c r="K25" i="26"/>
  <c r="K50" i="26"/>
  <c r="K72" i="26"/>
  <c r="K47" i="26"/>
  <c r="K58" i="26"/>
  <c r="K66" i="26"/>
  <c r="K74" i="26"/>
  <c r="K59" i="26"/>
  <c r="K67" i="26"/>
  <c r="K75" i="26"/>
  <c r="N88" i="26"/>
  <c r="D52" i="26"/>
  <c r="K39" i="26"/>
  <c r="D22" i="26"/>
  <c r="R88" i="26"/>
  <c r="J22" i="26"/>
  <c r="J38" i="26"/>
  <c r="J50" i="26"/>
  <c r="J48" i="26"/>
  <c r="C51" i="26"/>
  <c r="G51" i="26" s="1"/>
  <c r="I51" i="26"/>
  <c r="M88" i="26"/>
  <c r="C17" i="26"/>
  <c r="I17" i="26"/>
  <c r="C26" i="26"/>
  <c r="G26" i="26" s="1"/>
  <c r="I26" i="26"/>
  <c r="C38" i="26"/>
  <c r="G38" i="26" s="1"/>
  <c r="I38" i="26"/>
  <c r="I35" i="26"/>
  <c r="C35" i="26"/>
  <c r="G35" i="26" s="1"/>
  <c r="C67" i="26"/>
  <c r="I67" i="26"/>
  <c r="I45" i="26"/>
  <c r="C45" i="26"/>
  <c r="C63" i="26"/>
  <c r="G63" i="26" s="1"/>
  <c r="I63" i="26"/>
  <c r="C50" i="26"/>
  <c r="I50" i="26"/>
  <c r="I56" i="26"/>
  <c r="C56" i="26"/>
  <c r="G56" i="26" s="1"/>
  <c r="I72" i="26"/>
  <c r="C72" i="26"/>
  <c r="I65" i="26"/>
  <c r="C65" i="26"/>
  <c r="G65" i="26" s="1"/>
  <c r="C43" i="26"/>
  <c r="G43" i="26" s="1"/>
  <c r="I43" i="26"/>
  <c r="D20" i="26"/>
  <c r="D68" i="26"/>
  <c r="C40" i="26"/>
  <c r="I40" i="26"/>
  <c r="C66" i="26"/>
  <c r="G66" i="26" s="1"/>
  <c r="I66" i="26"/>
  <c r="C70" i="26"/>
  <c r="I70" i="26"/>
  <c r="D74" i="26"/>
  <c r="K32" i="26"/>
  <c r="K22" i="26"/>
  <c r="K38" i="26"/>
  <c r="K44" i="26"/>
  <c r="C29" i="26"/>
  <c r="G29" i="26" s="1"/>
  <c r="I29" i="26"/>
  <c r="J24" i="26"/>
  <c r="J27" i="26"/>
  <c r="J88" i="26" s="1"/>
  <c r="J74" i="26"/>
  <c r="J63" i="26"/>
  <c r="I37" i="26"/>
  <c r="C37" i="26"/>
  <c r="G37" i="26" s="1"/>
  <c r="D27" i="26"/>
  <c r="S88" i="26"/>
  <c r="D35" i="26"/>
  <c r="D24" i="26"/>
  <c r="D32" i="26"/>
  <c r="D40" i="26"/>
  <c r="C54" i="26"/>
  <c r="G54" i="26" s="1"/>
  <c r="I54" i="26"/>
  <c r="D49" i="26"/>
  <c r="I20" i="26"/>
  <c r="C20" i="26"/>
  <c r="G20" i="26" s="1"/>
  <c r="I28" i="26"/>
  <c r="C28" i="26"/>
  <c r="G28" i="26" s="1"/>
  <c r="C36" i="26"/>
  <c r="G36" i="26" s="1"/>
  <c r="I36" i="26"/>
  <c r="D45" i="26"/>
  <c r="D42" i="26"/>
  <c r="D50" i="26"/>
  <c r="D56" i="26"/>
  <c r="D72" i="26"/>
  <c r="D47" i="26"/>
  <c r="C62" i="26"/>
  <c r="G62" i="26" s="1"/>
  <c r="I62" i="26"/>
  <c r="D61" i="26"/>
  <c r="D69" i="26"/>
  <c r="D77" i="26"/>
  <c r="D62" i="26"/>
  <c r="D70" i="26"/>
  <c r="K40" i="26"/>
  <c r="K18" i="26"/>
  <c r="K26" i="26"/>
  <c r="K34" i="26"/>
  <c r="K41" i="26"/>
  <c r="K48" i="26"/>
  <c r="C22" i="26"/>
  <c r="J70" i="26"/>
  <c r="D34" i="26"/>
  <c r="K27" i="26"/>
  <c r="C21" i="26"/>
  <c r="G21" i="26" s="1"/>
  <c r="I21" i="26"/>
  <c r="J33" i="26"/>
  <c r="J69" i="26"/>
  <c r="J23" i="26"/>
  <c r="J31" i="26"/>
  <c r="J39" i="26"/>
  <c r="J77" i="26"/>
  <c r="J41" i="26"/>
  <c r="J49" i="26"/>
  <c r="J59" i="26"/>
  <c r="J67" i="26"/>
  <c r="J75" i="26"/>
  <c r="J60" i="26"/>
  <c r="J68" i="26"/>
  <c r="J76" i="26"/>
  <c r="I75" i="26"/>
  <c r="I88" i="26" l="1"/>
  <c r="K88" i="26"/>
  <c r="G41" i="26"/>
  <c r="G22" i="26"/>
  <c r="G67" i="26"/>
  <c r="C88" i="26"/>
  <c r="G17" i="26"/>
  <c r="D88" i="26"/>
  <c r="G32" i="26"/>
  <c r="G74" i="26"/>
  <c r="G33" i="26"/>
  <c r="G72" i="26"/>
  <c r="G45" i="26"/>
  <c r="G77" i="26"/>
  <c r="G61" i="26"/>
  <c r="G68" i="26"/>
  <c r="G24" i="26"/>
  <c r="G70" i="26"/>
  <c r="G40" i="26"/>
  <c r="G50" i="26"/>
  <c r="G71" i="26"/>
  <c r="G25" i="26"/>
  <c r="G47" i="26"/>
  <c r="G42" i="26"/>
  <c r="G52" i="26"/>
  <c r="G88" i="26" l="1"/>
  <c r="L79" i="24" l="1"/>
  <c r="K79" i="24"/>
  <c r="A77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  <c r="A3" i="24"/>
  <c r="L93" i="23"/>
  <c r="K93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R54" i="22" s="1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Q55" i="22" s="1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S53" i="22" s="1"/>
  <c r="A4" i="23"/>
  <c r="A3" i="23"/>
  <c r="S147" i="22"/>
  <c r="R147" i="22"/>
  <c r="Q147" i="22"/>
  <c r="O147" i="22"/>
  <c r="N147" i="22"/>
  <c r="M147" i="22"/>
  <c r="J147" i="22"/>
  <c r="F147" i="22"/>
  <c r="E147" i="22"/>
  <c r="C147" i="22"/>
  <c r="K144" i="22"/>
  <c r="K147" i="22" s="1"/>
  <c r="J144" i="22"/>
  <c r="I144" i="22"/>
  <c r="I147" i="22" s="1"/>
  <c r="D144" i="22"/>
  <c r="C144" i="22"/>
  <c r="F132" i="22"/>
  <c r="F130" i="22"/>
  <c r="E130" i="22"/>
  <c r="G130" i="22" s="1"/>
  <c r="K129" i="22"/>
  <c r="J129" i="22"/>
  <c r="I129" i="22"/>
  <c r="D129" i="22"/>
  <c r="C129" i="22"/>
  <c r="F125" i="22"/>
  <c r="G123" i="22"/>
  <c r="F123" i="22"/>
  <c r="E123" i="22"/>
  <c r="G122" i="22"/>
  <c r="F122" i="22"/>
  <c r="E122" i="22"/>
  <c r="F121" i="22"/>
  <c r="E121" i="22"/>
  <c r="G121" i="22" s="1"/>
  <c r="F120" i="22"/>
  <c r="E120" i="22"/>
  <c r="G120" i="22" s="1"/>
  <c r="G119" i="22"/>
  <c r="F119" i="22"/>
  <c r="E119" i="22"/>
  <c r="Q118" i="22"/>
  <c r="M117" i="22"/>
  <c r="S116" i="22"/>
  <c r="R115" i="22"/>
  <c r="O115" i="22"/>
  <c r="N114" i="22"/>
  <c r="M114" i="22"/>
  <c r="R113" i="22"/>
  <c r="O113" i="22"/>
  <c r="S112" i="22"/>
  <c r="O111" i="22"/>
  <c r="R110" i="22"/>
  <c r="M110" i="22"/>
  <c r="O109" i="22"/>
  <c r="N109" i="22"/>
  <c r="S108" i="22"/>
  <c r="Q108" i="22"/>
  <c r="M107" i="22"/>
  <c r="Q106" i="22"/>
  <c r="S105" i="22"/>
  <c r="N105" i="22"/>
  <c r="M105" i="22"/>
  <c r="Q104" i="22"/>
  <c r="O104" i="22"/>
  <c r="R103" i="22"/>
  <c r="N102" i="22"/>
  <c r="R101" i="22"/>
  <c r="M101" i="22"/>
  <c r="O100" i="22"/>
  <c r="N100" i="22"/>
  <c r="R99" i="22"/>
  <c r="Q99" i="22"/>
  <c r="O98" i="22"/>
  <c r="R97" i="22"/>
  <c r="Q97" i="22"/>
  <c r="R96" i="22"/>
  <c r="N96" i="22"/>
  <c r="M96" i="22"/>
  <c r="S95" i="22"/>
  <c r="N95" i="22"/>
  <c r="R94" i="22"/>
  <c r="Q94" i="22"/>
  <c r="O94" i="22"/>
  <c r="M94" i="22"/>
  <c r="S93" i="22"/>
  <c r="R93" i="22"/>
  <c r="Q93" i="22"/>
  <c r="N93" i="22"/>
  <c r="M93" i="22"/>
  <c r="S92" i="22"/>
  <c r="R92" i="22"/>
  <c r="O92" i="22"/>
  <c r="N92" i="22"/>
  <c r="J92" i="22" s="1"/>
  <c r="M92" i="22"/>
  <c r="C92" i="22"/>
  <c r="S91" i="22"/>
  <c r="K91" i="22" s="1"/>
  <c r="Q91" i="22"/>
  <c r="O91" i="22"/>
  <c r="N91" i="22"/>
  <c r="R90" i="22"/>
  <c r="O90" i="22"/>
  <c r="M90" i="22"/>
  <c r="R89" i="22"/>
  <c r="Q89" i="22"/>
  <c r="N89" i="22"/>
  <c r="S88" i="22"/>
  <c r="R88" i="22"/>
  <c r="O88" i="22"/>
  <c r="N88" i="22"/>
  <c r="M88" i="22"/>
  <c r="J88" i="22"/>
  <c r="C88" i="22"/>
  <c r="S87" i="22"/>
  <c r="R87" i="22"/>
  <c r="Q87" i="22"/>
  <c r="D87" i="22" s="1"/>
  <c r="O87" i="22"/>
  <c r="K87" i="22" s="1"/>
  <c r="N87" i="22"/>
  <c r="J87" i="22"/>
  <c r="R86" i="22"/>
  <c r="J86" i="22" s="1"/>
  <c r="Q86" i="22"/>
  <c r="O86" i="22"/>
  <c r="N86" i="22"/>
  <c r="M86" i="22"/>
  <c r="S85" i="22"/>
  <c r="R85" i="22"/>
  <c r="Q85" i="22"/>
  <c r="N85" i="22"/>
  <c r="M85" i="22"/>
  <c r="I85" i="22"/>
  <c r="S84" i="22"/>
  <c r="R84" i="22"/>
  <c r="O84" i="22"/>
  <c r="N84" i="22"/>
  <c r="J84" i="22" s="1"/>
  <c r="M84" i="22"/>
  <c r="S83" i="22"/>
  <c r="R83" i="22"/>
  <c r="Q83" i="22"/>
  <c r="D83" i="22" s="1"/>
  <c r="O83" i="22"/>
  <c r="N83" i="22"/>
  <c r="K83" i="22"/>
  <c r="J83" i="22"/>
  <c r="R82" i="22"/>
  <c r="Q82" i="22"/>
  <c r="O82" i="22"/>
  <c r="N82" i="22"/>
  <c r="M82" i="22"/>
  <c r="I82" i="22" s="1"/>
  <c r="J82" i="22"/>
  <c r="S81" i="22"/>
  <c r="R81" i="22"/>
  <c r="D81" i="22" s="1"/>
  <c r="Q81" i="22"/>
  <c r="N81" i="22"/>
  <c r="M81" i="22"/>
  <c r="S80" i="22"/>
  <c r="R80" i="22"/>
  <c r="O80" i="22"/>
  <c r="K80" i="22" s="1"/>
  <c r="N80" i="22"/>
  <c r="M80" i="22"/>
  <c r="S79" i="22"/>
  <c r="R79" i="22"/>
  <c r="Q79" i="22"/>
  <c r="O79" i="22"/>
  <c r="N79" i="22"/>
  <c r="J79" i="22" s="1"/>
  <c r="K79" i="22"/>
  <c r="D79" i="22"/>
  <c r="R78" i="22"/>
  <c r="Q78" i="22"/>
  <c r="O78" i="22"/>
  <c r="C78" i="22" s="1"/>
  <c r="N78" i="22"/>
  <c r="M78" i="22"/>
  <c r="J78" i="22"/>
  <c r="S77" i="22"/>
  <c r="R77" i="22"/>
  <c r="Q77" i="22"/>
  <c r="N77" i="22"/>
  <c r="J77" i="22" s="1"/>
  <c r="M77" i="22"/>
  <c r="D77" i="22"/>
  <c r="S76" i="22"/>
  <c r="R76" i="22"/>
  <c r="O76" i="22"/>
  <c r="N76" i="22"/>
  <c r="M76" i="22"/>
  <c r="J76" i="22"/>
  <c r="S75" i="22"/>
  <c r="R75" i="22"/>
  <c r="Q75" i="22"/>
  <c r="O75" i="22"/>
  <c r="K75" i="22" s="1"/>
  <c r="N75" i="22"/>
  <c r="J75" i="22" s="1"/>
  <c r="D75" i="22"/>
  <c r="R74" i="22"/>
  <c r="J74" i="22" s="1"/>
  <c r="Q74" i="22"/>
  <c r="O74" i="22"/>
  <c r="N74" i="22"/>
  <c r="M74" i="22"/>
  <c r="I74" i="22" s="1"/>
  <c r="S73" i="22"/>
  <c r="R73" i="22"/>
  <c r="Q73" i="22"/>
  <c r="D73" i="22" s="1"/>
  <c r="N73" i="22"/>
  <c r="J73" i="22" s="1"/>
  <c r="M73" i="22"/>
  <c r="I73" i="22"/>
  <c r="S72" i="22"/>
  <c r="R72" i="22"/>
  <c r="O72" i="22"/>
  <c r="N72" i="22"/>
  <c r="M72" i="22"/>
  <c r="J72" i="22"/>
  <c r="S71" i="22"/>
  <c r="R71" i="22"/>
  <c r="Q71" i="22"/>
  <c r="O71" i="22"/>
  <c r="N71" i="22"/>
  <c r="M71" i="22"/>
  <c r="K71" i="22"/>
  <c r="J71" i="22"/>
  <c r="C71" i="22"/>
  <c r="R70" i="22"/>
  <c r="Q70" i="22"/>
  <c r="O70" i="22"/>
  <c r="N70" i="22"/>
  <c r="M70" i="22"/>
  <c r="I70" i="22" s="1"/>
  <c r="J70" i="22"/>
  <c r="S69" i="22"/>
  <c r="R69" i="22"/>
  <c r="D69" i="22" s="1"/>
  <c r="Q69" i="22"/>
  <c r="N69" i="22"/>
  <c r="M69" i="22"/>
  <c r="S68" i="22"/>
  <c r="R68" i="22"/>
  <c r="Q68" i="22"/>
  <c r="O68" i="22"/>
  <c r="K68" i="22" s="1"/>
  <c r="N68" i="22"/>
  <c r="C68" i="22" s="1"/>
  <c r="M68" i="22"/>
  <c r="J68" i="22"/>
  <c r="I68" i="22"/>
  <c r="S67" i="22"/>
  <c r="D67" i="22" s="1"/>
  <c r="R67" i="22"/>
  <c r="Q67" i="22"/>
  <c r="O67" i="22"/>
  <c r="K67" i="22" s="1"/>
  <c r="N67" i="22"/>
  <c r="M67" i="22"/>
  <c r="J67" i="22"/>
  <c r="I67" i="22"/>
  <c r="R66" i="22"/>
  <c r="J66" i="22" s="1"/>
  <c r="Q66" i="22"/>
  <c r="O66" i="22"/>
  <c r="N66" i="22"/>
  <c r="M66" i="22"/>
  <c r="S65" i="22"/>
  <c r="R65" i="22"/>
  <c r="Q65" i="22"/>
  <c r="N65" i="22"/>
  <c r="M65" i="22"/>
  <c r="E60" i="22"/>
  <c r="G58" i="22"/>
  <c r="F58" i="22"/>
  <c r="E58" i="22"/>
  <c r="F57" i="22"/>
  <c r="G57" i="22" s="1"/>
  <c r="E57" i="22"/>
  <c r="F56" i="22"/>
  <c r="G56" i="22" s="1"/>
  <c r="E56" i="22"/>
  <c r="S55" i="22"/>
  <c r="R55" i="22"/>
  <c r="O55" i="22"/>
  <c r="N55" i="22"/>
  <c r="M55" i="22"/>
  <c r="I55" i="22" s="1"/>
  <c r="J55" i="22"/>
  <c r="C55" i="22"/>
  <c r="S54" i="22"/>
  <c r="Q54" i="22"/>
  <c r="O54" i="22"/>
  <c r="K54" i="22" s="1"/>
  <c r="N54" i="22"/>
  <c r="J54" i="22" s="1"/>
  <c r="D54" i="22"/>
  <c r="R53" i="22"/>
  <c r="Q53" i="22"/>
  <c r="D53" i="22" s="1"/>
  <c r="O53" i="22"/>
  <c r="M53" i="22"/>
  <c r="K53" i="22"/>
  <c r="S52" i="22"/>
  <c r="R52" i="22"/>
  <c r="Q52" i="22"/>
  <c r="N52" i="22"/>
  <c r="J52" i="22" s="1"/>
  <c r="M52" i="22"/>
  <c r="D52" i="22"/>
  <c r="S51" i="22"/>
  <c r="R51" i="22"/>
  <c r="O51" i="22"/>
  <c r="N51" i="22"/>
  <c r="M51" i="22"/>
  <c r="J51" i="22"/>
  <c r="S50" i="22"/>
  <c r="Q50" i="22"/>
  <c r="O50" i="22"/>
  <c r="N50" i="22"/>
  <c r="K50" i="22"/>
  <c r="R49" i="22"/>
  <c r="Q49" i="22"/>
  <c r="O49" i="22"/>
  <c r="M49" i="22"/>
  <c r="S48" i="22"/>
  <c r="R48" i="22"/>
  <c r="Q48" i="22"/>
  <c r="N48" i="22"/>
  <c r="M48" i="22"/>
  <c r="D48" i="22"/>
  <c r="S47" i="22"/>
  <c r="R47" i="22"/>
  <c r="J47" i="22" s="1"/>
  <c r="O47" i="22"/>
  <c r="K47" i="22" s="1"/>
  <c r="N47" i="22"/>
  <c r="M47" i="22"/>
  <c r="S46" i="22"/>
  <c r="R46" i="22"/>
  <c r="Q46" i="22"/>
  <c r="O46" i="22"/>
  <c r="N46" i="22"/>
  <c r="J46" i="22" s="1"/>
  <c r="K46" i="22"/>
  <c r="D46" i="22"/>
  <c r="R45" i="22"/>
  <c r="Q45" i="22"/>
  <c r="O45" i="22"/>
  <c r="N45" i="22"/>
  <c r="M45" i="22"/>
  <c r="J45" i="22"/>
  <c r="S44" i="22"/>
  <c r="R44" i="22"/>
  <c r="Q44" i="22"/>
  <c r="N44" i="22"/>
  <c r="J44" i="22" s="1"/>
  <c r="M44" i="22"/>
  <c r="I44" i="22" s="1"/>
  <c r="D44" i="22"/>
  <c r="S43" i="22"/>
  <c r="R43" i="22"/>
  <c r="J43" i="22" s="1"/>
  <c r="O43" i="22"/>
  <c r="K43" i="22" s="1"/>
  <c r="N43" i="22"/>
  <c r="C43" i="22" s="1"/>
  <c r="M43" i="22"/>
  <c r="S42" i="22"/>
  <c r="R42" i="22"/>
  <c r="Q42" i="22"/>
  <c r="O42" i="22"/>
  <c r="K42" i="22" s="1"/>
  <c r="N42" i="22"/>
  <c r="J42" i="22" s="1"/>
  <c r="D42" i="22"/>
  <c r="R41" i="22"/>
  <c r="J41" i="22" s="1"/>
  <c r="Q41" i="22"/>
  <c r="O41" i="22"/>
  <c r="N41" i="22"/>
  <c r="M41" i="22"/>
  <c r="C41" i="22"/>
  <c r="S40" i="22"/>
  <c r="R40" i="22"/>
  <c r="Q40" i="22"/>
  <c r="D40" i="22" s="1"/>
  <c r="N40" i="22"/>
  <c r="J40" i="22" s="1"/>
  <c r="M40" i="22"/>
  <c r="S39" i="22"/>
  <c r="R39" i="22"/>
  <c r="D39" i="22" s="1"/>
  <c r="Q39" i="22"/>
  <c r="O39" i="22"/>
  <c r="N39" i="22"/>
  <c r="J39" i="22" s="1"/>
  <c r="M39" i="22"/>
  <c r="C39" i="22" s="1"/>
  <c r="G39" i="22" s="1"/>
  <c r="S38" i="22"/>
  <c r="R38" i="22"/>
  <c r="Q38" i="22"/>
  <c r="I38" i="22" s="1"/>
  <c r="O38" i="22"/>
  <c r="N38" i="22"/>
  <c r="M38" i="22"/>
  <c r="K38" i="22"/>
  <c r="J38" i="22"/>
  <c r="C38" i="22"/>
  <c r="S37" i="22"/>
  <c r="R37" i="22"/>
  <c r="J37" i="22" s="1"/>
  <c r="Q37" i="22"/>
  <c r="D37" i="22" s="1"/>
  <c r="O37" i="22"/>
  <c r="N37" i="22"/>
  <c r="M37" i="22"/>
  <c r="K37" i="22"/>
  <c r="C37" i="22"/>
  <c r="S36" i="22"/>
  <c r="R36" i="22"/>
  <c r="Q36" i="22"/>
  <c r="D36" i="22" s="1"/>
  <c r="O36" i="22"/>
  <c r="N36" i="22"/>
  <c r="J36" i="22" s="1"/>
  <c r="M36" i="22"/>
  <c r="K36" i="22"/>
  <c r="I36" i="22"/>
  <c r="S35" i="22"/>
  <c r="R35" i="22"/>
  <c r="Q35" i="22"/>
  <c r="O35" i="22"/>
  <c r="N35" i="22"/>
  <c r="C35" i="22" s="1"/>
  <c r="M35" i="22"/>
  <c r="I35" i="22"/>
  <c r="S34" i="22"/>
  <c r="K34" i="22" s="1"/>
  <c r="R34" i="22"/>
  <c r="Q34" i="22"/>
  <c r="O34" i="22"/>
  <c r="N34" i="22"/>
  <c r="C34" i="22" s="1"/>
  <c r="G34" i="22" s="1"/>
  <c r="M34" i="22"/>
  <c r="I34" i="22"/>
  <c r="D34" i="22"/>
  <c r="S33" i="22"/>
  <c r="K33" i="22" s="1"/>
  <c r="R33" i="22"/>
  <c r="D33" i="22" s="1"/>
  <c r="Q33" i="22"/>
  <c r="O33" i="22"/>
  <c r="N33" i="22"/>
  <c r="J33" i="22" s="1"/>
  <c r="M33" i="22"/>
  <c r="I33" i="22" s="1"/>
  <c r="S32" i="22"/>
  <c r="R32" i="22"/>
  <c r="D32" i="22" s="1"/>
  <c r="Q32" i="22"/>
  <c r="O32" i="22"/>
  <c r="K32" i="22" s="1"/>
  <c r="N32" i="22"/>
  <c r="J32" i="22" s="1"/>
  <c r="M32" i="22"/>
  <c r="I32" i="22"/>
  <c r="S31" i="22"/>
  <c r="R31" i="22"/>
  <c r="Q31" i="22"/>
  <c r="I31" i="22" s="1"/>
  <c r="O31" i="22"/>
  <c r="K31" i="22" s="1"/>
  <c r="N31" i="22"/>
  <c r="M31" i="22"/>
  <c r="J31" i="22"/>
  <c r="S30" i="22"/>
  <c r="R30" i="22"/>
  <c r="J30" i="22" s="1"/>
  <c r="Q30" i="22"/>
  <c r="D30" i="22" s="1"/>
  <c r="O30" i="22"/>
  <c r="N30" i="22"/>
  <c r="M30" i="22"/>
  <c r="C30" i="22" s="1"/>
  <c r="K30" i="22"/>
  <c r="S29" i="22"/>
  <c r="K29" i="22" s="1"/>
  <c r="R29" i="22"/>
  <c r="D29" i="22" s="1"/>
  <c r="Q29" i="22"/>
  <c r="O29" i="22"/>
  <c r="N29" i="22"/>
  <c r="J29" i="22" s="1"/>
  <c r="M29" i="22"/>
  <c r="I29" i="22" s="1"/>
  <c r="S28" i="22"/>
  <c r="R28" i="22"/>
  <c r="D28" i="22" s="1"/>
  <c r="Q28" i="22"/>
  <c r="O28" i="22"/>
  <c r="K28" i="22" s="1"/>
  <c r="N28" i="22"/>
  <c r="M28" i="22"/>
  <c r="I28" i="22"/>
  <c r="S23" i="22"/>
  <c r="R23" i="22"/>
  <c r="Q23" i="22"/>
  <c r="O23" i="22"/>
  <c r="N23" i="22"/>
  <c r="M23" i="22"/>
  <c r="K23" i="22"/>
  <c r="J23" i="22"/>
  <c r="F23" i="22"/>
  <c r="E23" i="22"/>
  <c r="D23" i="22"/>
  <c r="F21" i="22"/>
  <c r="E21" i="22"/>
  <c r="G21" i="22" s="1"/>
  <c r="F20" i="22"/>
  <c r="E20" i="22"/>
  <c r="G20" i="22" s="1"/>
  <c r="F19" i="22"/>
  <c r="E19" i="22"/>
  <c r="G19" i="22" s="1"/>
  <c r="K17" i="22"/>
  <c r="J17" i="22"/>
  <c r="I17" i="22"/>
  <c r="I23" i="22" s="1"/>
  <c r="D17" i="22"/>
  <c r="C17" i="22"/>
  <c r="G17" i="22" s="1"/>
  <c r="A17" i="22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6" i="22"/>
  <c r="F13" i="22"/>
  <c r="E13" i="22"/>
  <c r="G23" i="22" l="1"/>
  <c r="G30" i="22"/>
  <c r="D45" i="22"/>
  <c r="K45" i="22"/>
  <c r="G37" i="22"/>
  <c r="D41" i="22"/>
  <c r="G41" i="22" s="1"/>
  <c r="C31" i="22"/>
  <c r="I69" i="22"/>
  <c r="C28" i="22"/>
  <c r="J28" i="22"/>
  <c r="C32" i="22"/>
  <c r="G32" i="22" s="1"/>
  <c r="D38" i="22"/>
  <c r="G55" i="22"/>
  <c r="D65" i="22"/>
  <c r="C74" i="22"/>
  <c r="G88" i="22"/>
  <c r="C23" i="22"/>
  <c r="C29" i="22"/>
  <c r="G29" i="22" s="1"/>
  <c r="I30" i="22"/>
  <c r="C33" i="22"/>
  <c r="G33" i="22" s="1"/>
  <c r="J34" i="22"/>
  <c r="J35" i="22"/>
  <c r="C36" i="22"/>
  <c r="G36" i="22" s="1"/>
  <c r="I39" i="22"/>
  <c r="K39" i="22"/>
  <c r="I45" i="22"/>
  <c r="I48" i="22"/>
  <c r="I52" i="22"/>
  <c r="I66" i="22"/>
  <c r="C66" i="22"/>
  <c r="I77" i="22"/>
  <c r="C80" i="22"/>
  <c r="J80" i="22"/>
  <c r="C84" i="22"/>
  <c r="G84" i="22" s="1"/>
  <c r="D85" i="22"/>
  <c r="G38" i="22"/>
  <c r="G68" i="22"/>
  <c r="I110" i="22"/>
  <c r="D31" i="22"/>
  <c r="K35" i="22"/>
  <c r="I37" i="22"/>
  <c r="I40" i="22"/>
  <c r="I41" i="22"/>
  <c r="C45" i="22"/>
  <c r="K51" i="22"/>
  <c r="C51" i="22"/>
  <c r="F60" i="22"/>
  <c r="I65" i="22"/>
  <c r="K76" i="22"/>
  <c r="C76" i="22"/>
  <c r="I81" i="22"/>
  <c r="C93" i="22"/>
  <c r="G93" i="22" s="1"/>
  <c r="I93" i="22"/>
  <c r="D35" i="22"/>
  <c r="G35" i="22" s="1"/>
  <c r="C47" i="22"/>
  <c r="C67" i="22"/>
  <c r="G67" i="22" s="1"/>
  <c r="I71" i="22"/>
  <c r="D71" i="22"/>
  <c r="G71" i="22" s="1"/>
  <c r="C72" i="22"/>
  <c r="I86" i="22"/>
  <c r="C86" i="22"/>
  <c r="I88" i="22"/>
  <c r="D93" i="22"/>
  <c r="I94" i="22"/>
  <c r="C94" i="22"/>
  <c r="G94" i="22" s="1"/>
  <c r="J48" i="22"/>
  <c r="I53" i="22"/>
  <c r="C65" i="22"/>
  <c r="D68" i="22"/>
  <c r="J69" i="22"/>
  <c r="C70" i="22"/>
  <c r="I78" i="22"/>
  <c r="J81" i="22"/>
  <c r="C82" i="22"/>
  <c r="G82" i="22" s="1"/>
  <c r="K84" i="22"/>
  <c r="J89" i="22"/>
  <c r="K92" i="22"/>
  <c r="C96" i="22"/>
  <c r="G96" i="22" s="1"/>
  <c r="I105" i="22"/>
  <c r="D55" i="22"/>
  <c r="I49" i="22"/>
  <c r="K55" i="22"/>
  <c r="J65" i="22"/>
  <c r="K72" i="22"/>
  <c r="J85" i="22"/>
  <c r="K88" i="22"/>
  <c r="D89" i="22"/>
  <c r="J96" i="22"/>
  <c r="J105" i="22"/>
  <c r="C114" i="22"/>
  <c r="I117" i="22"/>
  <c r="S114" i="22"/>
  <c r="S109" i="22"/>
  <c r="K109" i="22" s="1"/>
  <c r="O108" i="22"/>
  <c r="K108" i="22" s="1"/>
  <c r="S102" i="22"/>
  <c r="O101" i="22"/>
  <c r="S100" i="22"/>
  <c r="K100" i="22" s="1"/>
  <c r="O99" i="22"/>
  <c r="S98" i="22"/>
  <c r="K98" i="22" s="1"/>
  <c r="O97" i="22"/>
  <c r="S94" i="22"/>
  <c r="D94" i="22" s="1"/>
  <c r="O93" i="22"/>
  <c r="K93" i="22" s="1"/>
  <c r="S90" i="22"/>
  <c r="K90" i="22" s="1"/>
  <c r="O89" i="22"/>
  <c r="S113" i="22"/>
  <c r="K113" i="22" s="1"/>
  <c r="O112" i="22"/>
  <c r="K112" i="22" s="1"/>
  <c r="S106" i="22"/>
  <c r="O105" i="22"/>
  <c r="S104" i="22"/>
  <c r="K104" i="22" s="1"/>
  <c r="O103" i="22"/>
  <c r="S97" i="22"/>
  <c r="D97" i="22" s="1"/>
  <c r="O96" i="22"/>
  <c r="Q116" i="22"/>
  <c r="M115" i="22"/>
  <c r="Q112" i="22"/>
  <c r="M111" i="22"/>
  <c r="Q110" i="22"/>
  <c r="D110" i="22" s="1"/>
  <c r="M109" i="22"/>
  <c r="Q103" i="22"/>
  <c r="M102" i="22"/>
  <c r="Q96" i="22"/>
  <c r="D96" i="22" s="1"/>
  <c r="M95" i="22"/>
  <c r="Q92" i="22"/>
  <c r="D92" i="22" s="1"/>
  <c r="G92" i="22" s="1"/>
  <c r="M91" i="22"/>
  <c r="Q114" i="22"/>
  <c r="M113" i="22"/>
  <c r="Q107" i="22"/>
  <c r="M106" i="22"/>
  <c r="Q100" i="22"/>
  <c r="M99" i="22"/>
  <c r="M98" i="22"/>
  <c r="Q95" i="22"/>
  <c r="R116" i="22"/>
  <c r="N115" i="22"/>
  <c r="J115" i="22" s="1"/>
  <c r="R112" i="22"/>
  <c r="N111" i="22"/>
  <c r="R108" i="22"/>
  <c r="D108" i="22" s="1"/>
  <c r="N107" i="22"/>
  <c r="J107" i="22" s="1"/>
  <c r="R104" i="22"/>
  <c r="D104" i="22" s="1"/>
  <c r="N103" i="22"/>
  <c r="J103" i="22" s="1"/>
  <c r="R100" i="22"/>
  <c r="J100" i="22" s="1"/>
  <c r="N99" i="22"/>
  <c r="J99" i="22" s="1"/>
  <c r="R118" i="22"/>
  <c r="D118" i="22" s="1"/>
  <c r="N117" i="22"/>
  <c r="R114" i="22"/>
  <c r="J114" i="22" s="1"/>
  <c r="N118" i="22"/>
  <c r="N113" i="22"/>
  <c r="J113" i="22" s="1"/>
  <c r="R107" i="22"/>
  <c r="N106" i="22"/>
  <c r="J106" i="22" s="1"/>
  <c r="R105" i="22"/>
  <c r="N104" i="22"/>
  <c r="J104" i="22" s="1"/>
  <c r="N98" i="22"/>
  <c r="R95" i="22"/>
  <c r="J95" i="22" s="1"/>
  <c r="N94" i="22"/>
  <c r="J94" i="22" s="1"/>
  <c r="R91" i="22"/>
  <c r="J91" i="22" s="1"/>
  <c r="N90" i="22"/>
  <c r="R117" i="22"/>
  <c r="N116" i="22"/>
  <c r="R111" i="22"/>
  <c r="N110" i="22"/>
  <c r="J110" i="22" s="1"/>
  <c r="R109" i="22"/>
  <c r="J109" i="22" s="1"/>
  <c r="N108" i="22"/>
  <c r="R102" i="22"/>
  <c r="J102" i="22" s="1"/>
  <c r="N101" i="22"/>
  <c r="J101" i="22" s="1"/>
  <c r="R98" i="22"/>
  <c r="N97" i="22"/>
  <c r="J97" i="22" s="1"/>
  <c r="O40" i="22"/>
  <c r="K40" i="22" s="1"/>
  <c r="S41" i="22"/>
  <c r="K41" i="22" s="1"/>
  <c r="M42" i="22"/>
  <c r="Q43" i="22"/>
  <c r="Q60" i="22" s="1"/>
  <c r="O44" i="22"/>
  <c r="K44" i="22" s="1"/>
  <c r="S45" i="22"/>
  <c r="M46" i="22"/>
  <c r="Q47" i="22"/>
  <c r="O48" i="22"/>
  <c r="K48" i="22" s="1"/>
  <c r="N49" i="22"/>
  <c r="S49" i="22"/>
  <c r="K49" i="22" s="1"/>
  <c r="M50" i="22"/>
  <c r="R50" i="22"/>
  <c r="D50" i="22" s="1"/>
  <c r="Q51" i="22"/>
  <c r="O52" i="22"/>
  <c r="K52" i="22" s="1"/>
  <c r="N53" i="22"/>
  <c r="M54" i="22"/>
  <c r="O65" i="22"/>
  <c r="S66" i="22"/>
  <c r="O69" i="22"/>
  <c r="K69" i="22" s="1"/>
  <c r="S70" i="22"/>
  <c r="D70" i="22" s="1"/>
  <c r="Q72" i="22"/>
  <c r="D72" i="22" s="1"/>
  <c r="O73" i="22"/>
  <c r="K73" i="22" s="1"/>
  <c r="S74" i="22"/>
  <c r="K74" i="22" s="1"/>
  <c r="M75" i="22"/>
  <c r="Q76" i="22"/>
  <c r="O77" i="22"/>
  <c r="K77" i="22" s="1"/>
  <c r="S78" i="22"/>
  <c r="D78" i="22" s="1"/>
  <c r="G78" i="22" s="1"/>
  <c r="M79" i="22"/>
  <c r="Q80" i="22"/>
  <c r="O81" i="22"/>
  <c r="K81" i="22" s="1"/>
  <c r="S82" i="22"/>
  <c r="D82" i="22" s="1"/>
  <c r="M83" i="22"/>
  <c r="Q84" i="22"/>
  <c r="D84" i="22" s="1"/>
  <c r="O85" i="22"/>
  <c r="K85" i="22" s="1"/>
  <c r="S86" i="22"/>
  <c r="M87" i="22"/>
  <c r="Q88" i="22"/>
  <c r="D88" i="22" s="1"/>
  <c r="M89" i="22"/>
  <c r="S89" i="22"/>
  <c r="Q90" i="22"/>
  <c r="D90" i="22" s="1"/>
  <c r="J93" i="22"/>
  <c r="O95" i="22"/>
  <c r="K95" i="22" s="1"/>
  <c r="S96" i="22"/>
  <c r="M97" i="22"/>
  <c r="Q98" i="22"/>
  <c r="S101" i="22"/>
  <c r="Q102" i="22"/>
  <c r="M103" i="22"/>
  <c r="R106" i="22"/>
  <c r="D106" i="22" s="1"/>
  <c r="O107" i="22"/>
  <c r="S110" i="22"/>
  <c r="Q111" i="22"/>
  <c r="D111" i="22" s="1"/>
  <c r="N112" i="22"/>
  <c r="O117" i="22"/>
  <c r="K117" i="22" s="1"/>
  <c r="S118" i="22"/>
  <c r="E125" i="22"/>
  <c r="E132" i="22" s="1"/>
  <c r="D147" i="22"/>
  <c r="G144" i="22"/>
  <c r="G147" i="22" s="1"/>
  <c r="O118" i="22"/>
  <c r="K118" i="22" s="1"/>
  <c r="S115" i="22"/>
  <c r="K115" i="22" s="1"/>
  <c r="O114" i="22"/>
  <c r="K114" i="22" s="1"/>
  <c r="S111" i="22"/>
  <c r="K111" i="22" s="1"/>
  <c r="O110" i="22"/>
  <c r="K110" i="22" s="1"/>
  <c r="S107" i="22"/>
  <c r="O106" i="22"/>
  <c r="S103" i="22"/>
  <c r="O102" i="22"/>
  <c r="S99" i="22"/>
  <c r="D99" i="22" s="1"/>
  <c r="S117" i="22"/>
  <c r="O116" i="22"/>
  <c r="K116" i="22" s="1"/>
  <c r="Q117" i="22"/>
  <c r="M116" i="22"/>
  <c r="Q113" i="22"/>
  <c r="M112" i="22"/>
  <c r="Q109" i="22"/>
  <c r="M108" i="22"/>
  <c r="Q105" i="22"/>
  <c r="D105" i="22" s="1"/>
  <c r="M104" i="22"/>
  <c r="Q101" i="22"/>
  <c r="I101" i="22" s="1"/>
  <c r="M100" i="22"/>
  <c r="M118" i="22"/>
  <c r="Q115" i="22"/>
  <c r="G129" i="22"/>
  <c r="K60" i="22" l="1"/>
  <c r="I108" i="22"/>
  <c r="C108" i="22"/>
  <c r="G108" i="22" s="1"/>
  <c r="I103" i="22"/>
  <c r="C103" i="22"/>
  <c r="D115" i="22"/>
  <c r="C104" i="22"/>
  <c r="G104" i="22" s="1"/>
  <c r="I104" i="22"/>
  <c r="I112" i="22"/>
  <c r="C112" i="22"/>
  <c r="K107" i="22"/>
  <c r="C89" i="22"/>
  <c r="G89" i="22" s="1"/>
  <c r="I89" i="22"/>
  <c r="K66" i="22"/>
  <c r="S125" i="22"/>
  <c r="S132" i="22" s="1"/>
  <c r="D66" i="22"/>
  <c r="I46" i="22"/>
  <c r="C46" i="22"/>
  <c r="G46" i="22" s="1"/>
  <c r="C42" i="22"/>
  <c r="G42" i="22" s="1"/>
  <c r="I42" i="22"/>
  <c r="I60" i="22" s="1"/>
  <c r="D100" i="22"/>
  <c r="D114" i="22"/>
  <c r="G114" i="22" s="1"/>
  <c r="D116" i="22"/>
  <c r="N125" i="22"/>
  <c r="N132" i="22" s="1"/>
  <c r="C81" i="22"/>
  <c r="G81" i="22" s="1"/>
  <c r="I92" i="22"/>
  <c r="G66" i="22"/>
  <c r="C52" i="22"/>
  <c r="G52" i="22" s="1"/>
  <c r="G31" i="22"/>
  <c r="C118" i="22"/>
  <c r="G118" i="22" s="1"/>
  <c r="I118" i="22"/>
  <c r="D113" i="22"/>
  <c r="K106" i="22"/>
  <c r="J112" i="22"/>
  <c r="D98" i="22"/>
  <c r="D80" i="22"/>
  <c r="G80" i="22" s="1"/>
  <c r="I80" i="22"/>
  <c r="D76" i="22"/>
  <c r="I76" i="22"/>
  <c r="O125" i="22"/>
  <c r="O132" i="22" s="1"/>
  <c r="K65" i="22"/>
  <c r="D51" i="22"/>
  <c r="I51" i="22"/>
  <c r="C49" i="22"/>
  <c r="J49" i="22"/>
  <c r="J90" i="22"/>
  <c r="C90" i="22"/>
  <c r="G90" i="22" s="1"/>
  <c r="J98" i="22"/>
  <c r="J117" i="22"/>
  <c r="C117" i="22"/>
  <c r="J111" i="22"/>
  <c r="D95" i="22"/>
  <c r="C106" i="22"/>
  <c r="G106" i="22" s="1"/>
  <c r="I106" i="22"/>
  <c r="I91" i="22"/>
  <c r="C91" i="22"/>
  <c r="G91" i="22" s="1"/>
  <c r="C102" i="22"/>
  <c r="I102" i="22"/>
  <c r="I111" i="22"/>
  <c r="C111" i="22"/>
  <c r="G111" i="22" s="1"/>
  <c r="K96" i="22"/>
  <c r="K105" i="22"/>
  <c r="C105" i="22"/>
  <c r="G105" i="22" s="1"/>
  <c r="K89" i="22"/>
  <c r="K97" i="22"/>
  <c r="K101" i="22"/>
  <c r="D91" i="22"/>
  <c r="C73" i="22"/>
  <c r="G73" i="22" s="1"/>
  <c r="I96" i="22"/>
  <c r="I90" i="22"/>
  <c r="G72" i="22"/>
  <c r="D49" i="22"/>
  <c r="K78" i="22"/>
  <c r="K70" i="22"/>
  <c r="G51" i="22"/>
  <c r="O60" i="22"/>
  <c r="C44" i="22"/>
  <c r="G44" i="22" s="1"/>
  <c r="Q125" i="22"/>
  <c r="Q132" i="22" s="1"/>
  <c r="C69" i="22"/>
  <c r="G69" i="22" s="1"/>
  <c r="N60" i="22"/>
  <c r="D74" i="22"/>
  <c r="G74" i="22" s="1"/>
  <c r="C100" i="22"/>
  <c r="G100" i="22" s="1"/>
  <c r="I100" i="22"/>
  <c r="C116" i="22"/>
  <c r="G116" i="22" s="1"/>
  <c r="I116" i="22"/>
  <c r="C97" i="22"/>
  <c r="G97" i="22" s="1"/>
  <c r="I97" i="22"/>
  <c r="C87" i="22"/>
  <c r="G87" i="22" s="1"/>
  <c r="I87" i="22"/>
  <c r="I83" i="22"/>
  <c r="I125" i="22" s="1"/>
  <c r="I132" i="22" s="1"/>
  <c r="C83" i="22"/>
  <c r="G83" i="22" s="1"/>
  <c r="I79" i="22"/>
  <c r="C79" i="22"/>
  <c r="G79" i="22" s="1"/>
  <c r="C75" i="22"/>
  <c r="G75" i="22" s="1"/>
  <c r="I75" i="22"/>
  <c r="C54" i="22"/>
  <c r="G54" i="22" s="1"/>
  <c r="I54" i="22"/>
  <c r="I98" i="22"/>
  <c r="C98" i="22"/>
  <c r="D107" i="22"/>
  <c r="D103" i="22"/>
  <c r="D112" i="22"/>
  <c r="C107" i="22"/>
  <c r="C85" i="22"/>
  <c r="G85" i="22" s="1"/>
  <c r="G65" i="22"/>
  <c r="G76" i="22"/>
  <c r="R125" i="22"/>
  <c r="R132" i="22" s="1"/>
  <c r="G28" i="22"/>
  <c r="M60" i="22"/>
  <c r="D101" i="22"/>
  <c r="D109" i="22"/>
  <c r="D117" i="22"/>
  <c r="K102" i="22"/>
  <c r="D102" i="22"/>
  <c r="K86" i="22"/>
  <c r="D86" i="22"/>
  <c r="G86" i="22" s="1"/>
  <c r="C53" i="22"/>
  <c r="G53" i="22" s="1"/>
  <c r="J53" i="22"/>
  <c r="I50" i="22"/>
  <c r="C50" i="22"/>
  <c r="G50" i="22" s="1"/>
  <c r="D47" i="22"/>
  <c r="G47" i="22" s="1"/>
  <c r="I47" i="22"/>
  <c r="D43" i="22"/>
  <c r="G43" i="22" s="1"/>
  <c r="I43" i="22"/>
  <c r="J108" i="22"/>
  <c r="J116" i="22"/>
  <c r="J118" i="22"/>
  <c r="I99" i="22"/>
  <c r="C99" i="22"/>
  <c r="G99" i="22" s="1"/>
  <c r="C113" i="22"/>
  <c r="I113" i="22"/>
  <c r="I95" i="22"/>
  <c r="C95" i="22"/>
  <c r="G95" i="22" s="1"/>
  <c r="C109" i="22"/>
  <c r="I109" i="22"/>
  <c r="I115" i="22"/>
  <c r="C115" i="22"/>
  <c r="G115" i="22" s="1"/>
  <c r="K103" i="22"/>
  <c r="K99" i="22"/>
  <c r="I114" i="22"/>
  <c r="J125" i="22"/>
  <c r="J132" i="22" s="1"/>
  <c r="I107" i="22"/>
  <c r="K94" i="22"/>
  <c r="G70" i="22"/>
  <c r="M125" i="22"/>
  <c r="M132" i="22" s="1"/>
  <c r="C101" i="22"/>
  <c r="G101" i="22" s="1"/>
  <c r="C40" i="22"/>
  <c r="G40" i="22" s="1"/>
  <c r="R60" i="22"/>
  <c r="G45" i="22"/>
  <c r="C110" i="22"/>
  <c r="G110" i="22" s="1"/>
  <c r="K82" i="22"/>
  <c r="C77" i="22"/>
  <c r="G77" i="22" s="1"/>
  <c r="C48" i="22"/>
  <c r="G48" i="22" s="1"/>
  <c r="I72" i="22"/>
  <c r="I84" i="22"/>
  <c r="J50" i="22"/>
  <c r="J60" i="22" s="1"/>
  <c r="S60" i="22"/>
  <c r="D125" i="22" l="1"/>
  <c r="D132" i="22" s="1"/>
  <c r="C125" i="22"/>
  <c r="C132" i="22" s="1"/>
  <c r="D60" i="22"/>
  <c r="G117" i="22"/>
  <c r="G49" i="22"/>
  <c r="G60" i="22" s="1"/>
  <c r="G112" i="22"/>
  <c r="G103" i="22"/>
  <c r="C60" i="22"/>
  <c r="G109" i="22"/>
  <c r="G113" i="22"/>
  <c r="G107" i="22"/>
  <c r="G98" i="22"/>
  <c r="G125" i="22" s="1"/>
  <c r="G132" i="22" s="1"/>
  <c r="G102" i="22"/>
  <c r="K125" i="22"/>
  <c r="K132" i="22" s="1"/>
  <c r="L48" i="20" l="1"/>
  <c r="K48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R40" i="19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Q52" i="19"/>
  <c r="M52" i="19"/>
  <c r="E52" i="19"/>
  <c r="F50" i="19"/>
  <c r="G50" i="19" s="1"/>
  <c r="E50" i="19"/>
  <c r="F49" i="19"/>
  <c r="G49" i="19" s="1"/>
  <c r="E49" i="19"/>
  <c r="F48" i="19"/>
  <c r="G48" i="19" s="1"/>
  <c r="E48" i="19"/>
  <c r="F47" i="19"/>
  <c r="G47" i="19" s="1"/>
  <c r="E47" i="19"/>
  <c r="F46" i="19"/>
  <c r="G46" i="19" s="1"/>
  <c r="E46" i="19"/>
  <c r="F45" i="19"/>
  <c r="E45" i="19"/>
  <c r="I44" i="19"/>
  <c r="I43" i="19"/>
  <c r="N42" i="19"/>
  <c r="I42" i="19"/>
  <c r="I41" i="19"/>
  <c r="I40" i="19"/>
  <c r="I39" i="19"/>
  <c r="I38" i="19"/>
  <c r="N37" i="19"/>
  <c r="I37" i="19"/>
  <c r="I36" i="19"/>
  <c r="R35" i="19"/>
  <c r="I35" i="19"/>
  <c r="I34" i="19"/>
  <c r="N33" i="19"/>
  <c r="I33" i="19"/>
  <c r="I32" i="19"/>
  <c r="R31" i="19"/>
  <c r="I31" i="19"/>
  <c r="I30" i="19"/>
  <c r="S29" i="19"/>
  <c r="I29" i="19"/>
  <c r="S28" i="19"/>
  <c r="I28" i="19"/>
  <c r="I27" i="19"/>
  <c r="N26" i="19"/>
  <c r="I26" i="19"/>
  <c r="N25" i="19"/>
  <c r="I25" i="19"/>
  <c r="N24" i="19"/>
  <c r="I24" i="19"/>
  <c r="R23" i="19"/>
  <c r="I23" i="19"/>
  <c r="R22" i="19"/>
  <c r="I22" i="19"/>
  <c r="S21" i="19"/>
  <c r="I21" i="19"/>
  <c r="S20" i="19"/>
  <c r="I20" i="19"/>
  <c r="I19" i="19"/>
  <c r="N18" i="19"/>
  <c r="I18" i="19"/>
  <c r="N17" i="19"/>
  <c r="I17" i="19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15" i="19"/>
  <c r="F13" i="19"/>
  <c r="E13" i="19"/>
  <c r="D35" i="19" l="1"/>
  <c r="O36" i="19"/>
  <c r="S34" i="19"/>
  <c r="O32" i="19"/>
  <c r="S30" i="19"/>
  <c r="O28" i="19"/>
  <c r="K28" i="19" s="1"/>
  <c r="S26" i="19"/>
  <c r="O24" i="19"/>
  <c r="S22" i="19"/>
  <c r="D22" i="19" s="1"/>
  <c r="O20" i="19"/>
  <c r="K20" i="19" s="1"/>
  <c r="S18" i="19"/>
  <c r="O33" i="19"/>
  <c r="S31" i="19"/>
  <c r="D31" i="19" s="1"/>
  <c r="S43" i="19"/>
  <c r="O41" i="19"/>
  <c r="K41" i="19" s="1"/>
  <c r="S39" i="19"/>
  <c r="O37" i="19"/>
  <c r="S35" i="19"/>
  <c r="S44" i="19"/>
  <c r="O42" i="19"/>
  <c r="S40" i="19"/>
  <c r="D40" i="19" s="1"/>
  <c r="O17" i="19"/>
  <c r="C17" i="19" s="1"/>
  <c r="O18" i="19"/>
  <c r="K18" i="19" s="1"/>
  <c r="O19" i="19"/>
  <c r="S23" i="19"/>
  <c r="D23" i="19" s="1"/>
  <c r="R24" i="19"/>
  <c r="J24" i="19" s="1"/>
  <c r="O25" i="19"/>
  <c r="C25" i="19" s="1"/>
  <c r="O26" i="19"/>
  <c r="O27" i="19"/>
  <c r="N30" i="19"/>
  <c r="S33" i="19"/>
  <c r="N34" i="19"/>
  <c r="S37" i="19"/>
  <c r="N38" i="19"/>
  <c r="O39" i="19"/>
  <c r="K39" i="19" s="1"/>
  <c r="S41" i="19"/>
  <c r="F52" i="19"/>
  <c r="G45" i="19"/>
  <c r="C26" i="19"/>
  <c r="G26" i="19" s="1"/>
  <c r="N43" i="19"/>
  <c r="R41" i="19"/>
  <c r="D41" i="19" s="1"/>
  <c r="N39" i="19"/>
  <c r="R37" i="19"/>
  <c r="N35" i="19"/>
  <c r="R33" i="19"/>
  <c r="D33" i="19" s="1"/>
  <c r="N31" i="19"/>
  <c r="R29" i="19"/>
  <c r="D29" i="19" s="1"/>
  <c r="N27" i="19"/>
  <c r="R25" i="19"/>
  <c r="N23" i="19"/>
  <c r="R21" i="19"/>
  <c r="D21" i="19" s="1"/>
  <c r="N19" i="19"/>
  <c r="R17" i="19"/>
  <c r="R34" i="19"/>
  <c r="D34" i="19" s="1"/>
  <c r="N44" i="19"/>
  <c r="R42" i="19"/>
  <c r="N40" i="19"/>
  <c r="R38" i="19"/>
  <c r="N36" i="19"/>
  <c r="N32" i="19"/>
  <c r="R30" i="19"/>
  <c r="D30" i="19" s="1"/>
  <c r="R43" i="19"/>
  <c r="D43" i="19" s="1"/>
  <c r="N41" i="19"/>
  <c r="R39" i="19"/>
  <c r="D39" i="19" s="1"/>
  <c r="S17" i="19"/>
  <c r="R19" i="19"/>
  <c r="N21" i="19"/>
  <c r="N52" i="19" s="1"/>
  <c r="N22" i="19"/>
  <c r="C24" i="19"/>
  <c r="S24" i="19"/>
  <c r="S25" i="19"/>
  <c r="R26" i="19"/>
  <c r="D26" i="19" s="1"/>
  <c r="R27" i="19"/>
  <c r="N28" i="19"/>
  <c r="N29" i="19"/>
  <c r="O30" i="19"/>
  <c r="R32" i="19"/>
  <c r="O34" i="19"/>
  <c r="K34" i="19" s="1"/>
  <c r="R36" i="19"/>
  <c r="D36" i="19" s="1"/>
  <c r="O38" i="19"/>
  <c r="O44" i="19"/>
  <c r="K44" i="19" s="1"/>
  <c r="J33" i="19"/>
  <c r="C33" i="19"/>
  <c r="G33" i="19" s="1"/>
  <c r="J42" i="19"/>
  <c r="C42" i="19"/>
  <c r="I52" i="19"/>
  <c r="R18" i="19"/>
  <c r="D18" i="19" s="1"/>
  <c r="N20" i="19"/>
  <c r="S19" i="19"/>
  <c r="R20" i="19"/>
  <c r="D20" i="19" s="1"/>
  <c r="O21" i="19"/>
  <c r="K21" i="19" s="1"/>
  <c r="O22" i="19"/>
  <c r="O23" i="19"/>
  <c r="K23" i="19" s="1"/>
  <c r="S27" i="19"/>
  <c r="R28" i="19"/>
  <c r="D28" i="19" s="1"/>
  <c r="O29" i="19"/>
  <c r="K29" i="19" s="1"/>
  <c r="O31" i="19"/>
  <c r="K31" i="19" s="1"/>
  <c r="S32" i="19"/>
  <c r="O35" i="19"/>
  <c r="K35" i="19" s="1"/>
  <c r="S36" i="19"/>
  <c r="O43" i="19"/>
  <c r="K43" i="19" s="1"/>
  <c r="R44" i="19"/>
  <c r="D44" i="19" s="1"/>
  <c r="S38" i="19"/>
  <c r="O40" i="19"/>
  <c r="S42" i="19"/>
  <c r="G17" i="19" l="1"/>
  <c r="G42" i="19"/>
  <c r="D32" i="19"/>
  <c r="D27" i="19"/>
  <c r="S52" i="19"/>
  <c r="C40" i="19"/>
  <c r="G40" i="19" s="1"/>
  <c r="J40" i="19"/>
  <c r="D17" i="19"/>
  <c r="R52" i="19"/>
  <c r="D25" i="19"/>
  <c r="G25" i="19" s="1"/>
  <c r="K27" i="19"/>
  <c r="K37" i="19"/>
  <c r="J18" i="19"/>
  <c r="K40" i="19"/>
  <c r="K22" i="19"/>
  <c r="J20" i="19"/>
  <c r="C20" i="19"/>
  <c r="G20" i="19" s="1"/>
  <c r="K38" i="19"/>
  <c r="K30" i="19"/>
  <c r="C22" i="19"/>
  <c r="G22" i="19" s="1"/>
  <c r="J22" i="19"/>
  <c r="C32" i="19"/>
  <c r="G32" i="19" s="1"/>
  <c r="J32" i="19"/>
  <c r="D42" i="19"/>
  <c r="J19" i="19"/>
  <c r="C19" i="19"/>
  <c r="J27" i="19"/>
  <c r="C27" i="19"/>
  <c r="C35" i="19"/>
  <c r="G35" i="19" s="1"/>
  <c r="J35" i="19"/>
  <c r="J43" i="19"/>
  <c r="C43" i="19"/>
  <c r="G43" i="19" s="1"/>
  <c r="J34" i="19"/>
  <c r="C34" i="19"/>
  <c r="G34" i="19" s="1"/>
  <c r="K26" i="19"/>
  <c r="K19" i="19"/>
  <c r="K42" i="19"/>
  <c r="K33" i="19"/>
  <c r="K24" i="19"/>
  <c r="K32" i="19"/>
  <c r="J29" i="19"/>
  <c r="C29" i="19"/>
  <c r="G29" i="19" s="1"/>
  <c r="J21" i="19"/>
  <c r="C21" i="19"/>
  <c r="G21" i="19" s="1"/>
  <c r="J41" i="19"/>
  <c r="C41" i="19"/>
  <c r="G41" i="19" s="1"/>
  <c r="C36" i="19"/>
  <c r="G36" i="19" s="1"/>
  <c r="J36" i="19"/>
  <c r="C44" i="19"/>
  <c r="G44" i="19" s="1"/>
  <c r="J44" i="19"/>
  <c r="D37" i="19"/>
  <c r="C37" i="19"/>
  <c r="J25" i="19"/>
  <c r="K25" i="19"/>
  <c r="J17" i="19"/>
  <c r="J52" i="19" s="1"/>
  <c r="J26" i="19"/>
  <c r="J28" i="19"/>
  <c r="C28" i="19"/>
  <c r="G28" i="19" s="1"/>
  <c r="D19" i="19"/>
  <c r="D38" i="19"/>
  <c r="C23" i="19"/>
  <c r="G23" i="19" s="1"/>
  <c r="J23" i="19"/>
  <c r="J31" i="19"/>
  <c r="C31" i="19"/>
  <c r="G31" i="19" s="1"/>
  <c r="J39" i="19"/>
  <c r="C39" i="19"/>
  <c r="G39" i="19" s="1"/>
  <c r="J37" i="19"/>
  <c r="J38" i="19"/>
  <c r="C38" i="19"/>
  <c r="G38" i="19" s="1"/>
  <c r="J30" i="19"/>
  <c r="C30" i="19"/>
  <c r="G30" i="19" s="1"/>
  <c r="D24" i="19"/>
  <c r="G24" i="19" s="1"/>
  <c r="O52" i="19"/>
  <c r="K17" i="19"/>
  <c r="K36" i="19"/>
  <c r="C18" i="19"/>
  <c r="G18" i="19" s="1"/>
  <c r="K52" i="19" l="1"/>
  <c r="G37" i="19"/>
  <c r="G27" i="19"/>
  <c r="D52" i="19"/>
  <c r="G19" i="19"/>
  <c r="G52" i="19" s="1"/>
  <c r="C52" i="19"/>
  <c r="L19" i="17" l="1"/>
  <c r="K19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O54" i="15" s="1"/>
  <c r="A3" i="17"/>
  <c r="L26" i="16"/>
  <c r="K26" i="16"/>
  <c r="A24" i="16"/>
  <c r="A23" i="16"/>
  <c r="A22" i="16"/>
  <c r="A21" i="16"/>
  <c r="A20" i="16"/>
  <c r="A19" i="16"/>
  <c r="A18" i="16"/>
  <c r="A17" i="16"/>
  <c r="A16" i="16"/>
  <c r="N34" i="15" s="1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S79" i="15"/>
  <c r="R79" i="15"/>
  <c r="Q79" i="15"/>
  <c r="O79" i="15"/>
  <c r="N79" i="15"/>
  <c r="M79" i="15"/>
  <c r="K79" i="15"/>
  <c r="F79" i="15"/>
  <c r="E79" i="15"/>
  <c r="C79" i="15"/>
  <c r="K77" i="15"/>
  <c r="J77" i="15"/>
  <c r="J79" i="15" s="1"/>
  <c r="I77" i="15"/>
  <c r="I79" i="15" s="1"/>
  <c r="D77" i="15"/>
  <c r="D79" i="15" s="1"/>
  <c r="C77" i="15"/>
  <c r="G77" i="15" s="1"/>
  <c r="G79" i="15" s="1"/>
  <c r="G64" i="15"/>
  <c r="F64" i="15"/>
  <c r="E64" i="15"/>
  <c r="Q60" i="15"/>
  <c r="Q66" i="15" s="1"/>
  <c r="M60" i="15"/>
  <c r="M66" i="15" s="1"/>
  <c r="F58" i="15"/>
  <c r="E58" i="15"/>
  <c r="G58" i="15" s="1"/>
  <c r="F57" i="15"/>
  <c r="E57" i="15"/>
  <c r="G57" i="15" s="1"/>
  <c r="F56" i="15"/>
  <c r="E56" i="15"/>
  <c r="G56" i="15" s="1"/>
  <c r="F55" i="15"/>
  <c r="F60" i="15" s="1"/>
  <c r="F66" i="15" s="1"/>
  <c r="E55" i="15"/>
  <c r="I54" i="15"/>
  <c r="N53" i="15"/>
  <c r="I53" i="15"/>
  <c r="S52" i="15"/>
  <c r="I52" i="15"/>
  <c r="I51" i="15"/>
  <c r="I50" i="15"/>
  <c r="N49" i="15"/>
  <c r="I49" i="15"/>
  <c r="S48" i="15"/>
  <c r="I48" i="15"/>
  <c r="I47" i="15"/>
  <c r="I46" i="15"/>
  <c r="N45" i="15"/>
  <c r="I45" i="15"/>
  <c r="Q41" i="15"/>
  <c r="M41" i="15"/>
  <c r="E41" i="15"/>
  <c r="F39" i="15"/>
  <c r="G39" i="15" s="1"/>
  <c r="E39" i="15"/>
  <c r="F38" i="15"/>
  <c r="G38" i="15" s="1"/>
  <c r="E38" i="15"/>
  <c r="F37" i="15"/>
  <c r="E37" i="15"/>
  <c r="S36" i="15"/>
  <c r="I36" i="15"/>
  <c r="O35" i="15"/>
  <c r="I35" i="15"/>
  <c r="I34" i="15"/>
  <c r="I33" i="15"/>
  <c r="S32" i="15"/>
  <c r="I32" i="15"/>
  <c r="O31" i="15"/>
  <c r="I31" i="15"/>
  <c r="I30" i="15"/>
  <c r="I29" i="15"/>
  <c r="S28" i="15"/>
  <c r="I28" i="15"/>
  <c r="O27" i="15"/>
  <c r="I27" i="15"/>
  <c r="I41" i="15" s="1"/>
  <c r="S23" i="15"/>
  <c r="R23" i="15"/>
  <c r="Q23" i="15"/>
  <c r="O23" i="15"/>
  <c r="N23" i="15"/>
  <c r="M23" i="15"/>
  <c r="K23" i="15"/>
  <c r="I23" i="15"/>
  <c r="F23" i="15"/>
  <c r="D23" i="15"/>
  <c r="F21" i="15"/>
  <c r="E21" i="15"/>
  <c r="G21" i="15" s="1"/>
  <c r="F20" i="15"/>
  <c r="E20" i="15"/>
  <c r="G20" i="15" s="1"/>
  <c r="F19" i="15"/>
  <c r="E19" i="15"/>
  <c r="E23" i="15" s="1"/>
  <c r="K17" i="15"/>
  <c r="J17" i="15"/>
  <c r="J23" i="15" s="1"/>
  <c r="I17" i="15"/>
  <c r="D17" i="15"/>
  <c r="C17" i="15"/>
  <c r="C23" i="15" s="1"/>
  <c r="A16" i="15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F13" i="15"/>
  <c r="E13" i="15"/>
  <c r="K27" i="15" l="1"/>
  <c r="J49" i="15"/>
  <c r="N54" i="15"/>
  <c r="R52" i="15"/>
  <c r="D52" i="15" s="1"/>
  <c r="N50" i="15"/>
  <c r="R48" i="15"/>
  <c r="D48" i="15" s="1"/>
  <c r="N46" i="15"/>
  <c r="R53" i="15"/>
  <c r="N51" i="15"/>
  <c r="R49" i="15"/>
  <c r="N47" i="15"/>
  <c r="R45" i="15"/>
  <c r="R31" i="15"/>
  <c r="R51" i="15"/>
  <c r="K35" i="15"/>
  <c r="J45" i="15"/>
  <c r="N29" i="15"/>
  <c r="R35" i="15"/>
  <c r="O53" i="15"/>
  <c r="N30" i="15"/>
  <c r="F41" i="15"/>
  <c r="O46" i="15"/>
  <c r="S47" i="15"/>
  <c r="O50" i="15"/>
  <c r="K50" i="15" s="1"/>
  <c r="S51" i="15"/>
  <c r="J53" i="15"/>
  <c r="C53" i="15"/>
  <c r="E60" i="15"/>
  <c r="E66" i="15" s="1"/>
  <c r="G55" i="15"/>
  <c r="O36" i="15"/>
  <c r="K36" i="15" s="1"/>
  <c r="S34" i="15"/>
  <c r="O32" i="15"/>
  <c r="K32" i="15" s="1"/>
  <c r="S30" i="15"/>
  <c r="O28" i="15"/>
  <c r="K28" i="15" s="1"/>
  <c r="O33" i="15"/>
  <c r="S31" i="15"/>
  <c r="K31" i="15" s="1"/>
  <c r="O29" i="15"/>
  <c r="S35" i="15"/>
  <c r="S27" i="15"/>
  <c r="N35" i="15"/>
  <c r="R33" i="15"/>
  <c r="N31" i="15"/>
  <c r="R29" i="15"/>
  <c r="N27" i="15"/>
  <c r="N28" i="15"/>
  <c r="N36" i="15"/>
  <c r="R34" i="15"/>
  <c r="D34" i="15" s="1"/>
  <c r="N32" i="15"/>
  <c r="R30" i="15"/>
  <c r="D30" i="15" s="1"/>
  <c r="S53" i="15"/>
  <c r="O51" i="15"/>
  <c r="S49" i="15"/>
  <c r="O47" i="15"/>
  <c r="S45" i="15"/>
  <c r="S54" i="15"/>
  <c r="K54" i="15" s="1"/>
  <c r="O52" i="15"/>
  <c r="K52" i="15" s="1"/>
  <c r="S50" i="15"/>
  <c r="O48" i="15"/>
  <c r="K48" i="15" s="1"/>
  <c r="S46" i="15"/>
  <c r="R27" i="15"/>
  <c r="N33" i="15"/>
  <c r="O45" i="15"/>
  <c r="C45" i="15" s="1"/>
  <c r="R47" i="15"/>
  <c r="D47" i="15" s="1"/>
  <c r="O49" i="15"/>
  <c r="K49" i="15" s="1"/>
  <c r="G17" i="15"/>
  <c r="G19" i="15"/>
  <c r="S29" i="15"/>
  <c r="S33" i="15"/>
  <c r="R28" i="15"/>
  <c r="D28" i="15" s="1"/>
  <c r="O30" i="15"/>
  <c r="K30" i="15" s="1"/>
  <c r="R32" i="15"/>
  <c r="D32" i="15" s="1"/>
  <c r="O34" i="15"/>
  <c r="K34" i="15" s="1"/>
  <c r="R36" i="15"/>
  <c r="D36" i="15" s="1"/>
  <c r="G37" i="15"/>
  <c r="I60" i="15"/>
  <c r="I66" i="15" s="1"/>
  <c r="R46" i="15"/>
  <c r="D46" i="15" s="1"/>
  <c r="N48" i="15"/>
  <c r="R50" i="15"/>
  <c r="D50" i="15" s="1"/>
  <c r="N52" i="15"/>
  <c r="R54" i="15"/>
  <c r="D54" i="15" s="1"/>
  <c r="D27" i="15" l="1"/>
  <c r="R41" i="15"/>
  <c r="J27" i="15"/>
  <c r="C27" i="15"/>
  <c r="N41" i="15"/>
  <c r="J29" i="15"/>
  <c r="C29" i="15"/>
  <c r="C54" i="15"/>
  <c r="G54" i="15" s="1"/>
  <c r="J54" i="15"/>
  <c r="K41" i="15"/>
  <c r="J30" i="15"/>
  <c r="C30" i="15"/>
  <c r="G30" i="15" s="1"/>
  <c r="D51" i="15"/>
  <c r="D49" i="15"/>
  <c r="C49" i="15"/>
  <c r="C32" i="15"/>
  <c r="G32" i="15" s="1"/>
  <c r="J32" i="15"/>
  <c r="J35" i="15"/>
  <c r="C35" i="15"/>
  <c r="J47" i="15"/>
  <c r="J60" i="15" s="1"/>
  <c r="J66" i="15" s="1"/>
  <c r="C47" i="15"/>
  <c r="G47" i="15" s="1"/>
  <c r="C46" i="15"/>
  <c r="G46" i="15" s="1"/>
  <c r="J46" i="15"/>
  <c r="J52" i="15"/>
  <c r="C52" i="15"/>
  <c r="G52" i="15" s="1"/>
  <c r="K51" i="15"/>
  <c r="D29" i="15"/>
  <c r="S41" i="15"/>
  <c r="K33" i="15"/>
  <c r="G53" i="15"/>
  <c r="O60" i="15"/>
  <c r="O66" i="15" s="1"/>
  <c r="K45" i="15"/>
  <c r="S60" i="15"/>
  <c r="S66" i="15" s="1"/>
  <c r="C36" i="15"/>
  <c r="G36" i="15" s="1"/>
  <c r="J36" i="15"/>
  <c r="J31" i="15"/>
  <c r="C31" i="15"/>
  <c r="G31" i="15" s="1"/>
  <c r="K53" i="15"/>
  <c r="D31" i="15"/>
  <c r="J51" i="15"/>
  <c r="C51" i="15"/>
  <c r="G51" i="15" s="1"/>
  <c r="C50" i="15"/>
  <c r="G50" i="15" s="1"/>
  <c r="J50" i="15"/>
  <c r="C34" i="15"/>
  <c r="G34" i="15" s="1"/>
  <c r="J48" i="15"/>
  <c r="C48" i="15"/>
  <c r="G48" i="15" s="1"/>
  <c r="G23" i="15"/>
  <c r="J33" i="15"/>
  <c r="C33" i="15"/>
  <c r="K47" i="15"/>
  <c r="C28" i="15"/>
  <c r="G28" i="15" s="1"/>
  <c r="J28" i="15"/>
  <c r="D33" i="15"/>
  <c r="K29" i="15"/>
  <c r="K46" i="15"/>
  <c r="D35" i="15"/>
  <c r="N60" i="15"/>
  <c r="N66" i="15" s="1"/>
  <c r="D45" i="15"/>
  <c r="G45" i="15" s="1"/>
  <c r="R60" i="15"/>
  <c r="R66" i="15" s="1"/>
  <c r="D53" i="15"/>
  <c r="O41" i="15"/>
  <c r="J34" i="15"/>
  <c r="D41" i="15" l="1"/>
  <c r="K60" i="15"/>
  <c r="K66" i="15" s="1"/>
  <c r="G27" i="15"/>
  <c r="G41" i="15" s="1"/>
  <c r="C41" i="15"/>
  <c r="G33" i="15"/>
  <c r="D60" i="15"/>
  <c r="D66" i="15" s="1"/>
  <c r="G35" i="15"/>
  <c r="G49" i="15"/>
  <c r="G60" i="15" s="1"/>
  <c r="G66" i="15" s="1"/>
  <c r="G29" i="15"/>
  <c r="J41" i="15"/>
  <c r="C60" i="15"/>
  <c r="C66" i="15" s="1"/>
  <c r="L192" i="13" l="1"/>
  <c r="K192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P62" i="12" s="1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U25" i="12" s="1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R42" i="12" s="1"/>
  <c r="A4" i="13"/>
  <c r="A3" i="13"/>
  <c r="Y131" i="12"/>
  <c r="S131" i="12"/>
  <c r="F131" i="12"/>
  <c r="F129" i="12"/>
  <c r="E129" i="12"/>
  <c r="E128" i="12"/>
  <c r="D128" i="12"/>
  <c r="F128" i="12" s="1"/>
  <c r="C128" i="12"/>
  <c r="G128" i="12" s="1"/>
  <c r="F127" i="12"/>
  <c r="G127" i="12" s="1"/>
  <c r="E127" i="12"/>
  <c r="G126" i="12"/>
  <c r="F126" i="12"/>
  <c r="E126" i="12"/>
  <c r="G125" i="12"/>
  <c r="F125" i="12"/>
  <c r="E125" i="12"/>
  <c r="F124" i="12"/>
  <c r="G124" i="12" s="1"/>
  <c r="E124" i="12"/>
  <c r="F123" i="12"/>
  <c r="G123" i="12" s="1"/>
  <c r="E123" i="12"/>
  <c r="G122" i="12"/>
  <c r="F122" i="12"/>
  <c r="E122" i="12"/>
  <c r="F121" i="12"/>
  <c r="G121" i="12" s="1"/>
  <c r="E121" i="12"/>
  <c r="M120" i="12"/>
  <c r="M119" i="12"/>
  <c r="O118" i="12"/>
  <c r="M118" i="12"/>
  <c r="M117" i="12"/>
  <c r="M116" i="12"/>
  <c r="X115" i="12"/>
  <c r="M115" i="12"/>
  <c r="M114" i="12"/>
  <c r="M113" i="12"/>
  <c r="M112" i="12"/>
  <c r="M111" i="12"/>
  <c r="O110" i="12"/>
  <c r="M110" i="12"/>
  <c r="M109" i="12"/>
  <c r="M108" i="12"/>
  <c r="X107" i="12"/>
  <c r="M107" i="12"/>
  <c r="M106" i="12"/>
  <c r="M105" i="12"/>
  <c r="M104" i="12"/>
  <c r="M103" i="12"/>
  <c r="U102" i="12"/>
  <c r="M102" i="12"/>
  <c r="M101" i="12"/>
  <c r="M100" i="12"/>
  <c r="M99" i="12"/>
  <c r="U98" i="12"/>
  <c r="M98" i="12"/>
  <c r="M97" i="12"/>
  <c r="M96" i="12"/>
  <c r="M95" i="12"/>
  <c r="U94" i="12"/>
  <c r="M94" i="12"/>
  <c r="M93" i="12"/>
  <c r="M92" i="12"/>
  <c r="M91" i="12"/>
  <c r="P90" i="12"/>
  <c r="M90" i="12"/>
  <c r="M89" i="12"/>
  <c r="M88" i="12"/>
  <c r="M87" i="12"/>
  <c r="P86" i="12"/>
  <c r="M86" i="12"/>
  <c r="M85" i="12"/>
  <c r="M84" i="12"/>
  <c r="M83" i="12"/>
  <c r="P82" i="12"/>
  <c r="M82" i="12"/>
  <c r="M81" i="12"/>
  <c r="M80" i="12"/>
  <c r="M79" i="12"/>
  <c r="P78" i="12"/>
  <c r="M78" i="12"/>
  <c r="M77" i="12"/>
  <c r="M76" i="12"/>
  <c r="M75" i="12"/>
  <c r="P74" i="12"/>
  <c r="M74" i="12"/>
  <c r="M73" i="12"/>
  <c r="M72" i="12"/>
  <c r="M71" i="12"/>
  <c r="P70" i="12"/>
  <c r="M70" i="12"/>
  <c r="M69" i="12"/>
  <c r="M68" i="12"/>
  <c r="M67" i="12"/>
  <c r="M66" i="12"/>
  <c r="Q65" i="12"/>
  <c r="M65" i="12"/>
  <c r="M64" i="12"/>
  <c r="V63" i="12"/>
  <c r="M63" i="12"/>
  <c r="M62" i="12"/>
  <c r="M61" i="12"/>
  <c r="M60" i="12"/>
  <c r="M59" i="12"/>
  <c r="M58" i="12"/>
  <c r="R57" i="12"/>
  <c r="M57" i="12"/>
  <c r="Q56" i="12"/>
  <c r="M56" i="12"/>
  <c r="V55" i="12"/>
  <c r="M55" i="12"/>
  <c r="O54" i="12"/>
  <c r="M54" i="12"/>
  <c r="R53" i="12"/>
  <c r="M53" i="12"/>
  <c r="Q52" i="12"/>
  <c r="M52" i="12"/>
  <c r="V51" i="12"/>
  <c r="M51" i="12"/>
  <c r="P50" i="12"/>
  <c r="M50" i="12"/>
  <c r="X49" i="12"/>
  <c r="M49" i="12"/>
  <c r="M48" i="12"/>
  <c r="M47" i="12"/>
  <c r="P46" i="12"/>
  <c r="M46" i="12"/>
  <c r="X45" i="12"/>
  <c r="M45" i="12"/>
  <c r="M44" i="12"/>
  <c r="U43" i="12"/>
  <c r="M43" i="12"/>
  <c r="P42" i="12"/>
  <c r="M42" i="12"/>
  <c r="M41" i="12"/>
  <c r="V40" i="12"/>
  <c r="M40" i="12"/>
  <c r="U39" i="12"/>
  <c r="M39" i="12"/>
  <c r="P38" i="12"/>
  <c r="M38" i="12"/>
  <c r="M37" i="12"/>
  <c r="V36" i="12"/>
  <c r="M36" i="12"/>
  <c r="U35" i="12"/>
  <c r="M35" i="12"/>
  <c r="P34" i="12"/>
  <c r="M34" i="12"/>
  <c r="M33" i="12"/>
  <c r="V32" i="12"/>
  <c r="M32" i="12"/>
  <c r="U31" i="12"/>
  <c r="M31" i="12"/>
  <c r="P30" i="12"/>
  <c r="M30" i="12"/>
  <c r="M29" i="12"/>
  <c r="P28" i="12"/>
  <c r="M28" i="12"/>
  <c r="W27" i="12"/>
  <c r="O27" i="12"/>
  <c r="M27" i="12"/>
  <c r="X26" i="12"/>
  <c r="Q26" i="12"/>
  <c r="M26" i="12"/>
  <c r="R25" i="12"/>
  <c r="M25" i="12"/>
  <c r="U24" i="12"/>
  <c r="M24" i="12"/>
  <c r="V23" i="12"/>
  <c r="O23" i="12"/>
  <c r="M23" i="12"/>
  <c r="X22" i="12"/>
  <c r="Q22" i="12"/>
  <c r="M22" i="12"/>
  <c r="R21" i="12"/>
  <c r="M21" i="12"/>
  <c r="U20" i="12"/>
  <c r="M20" i="12"/>
  <c r="V19" i="12"/>
  <c r="Q19" i="12"/>
  <c r="O19" i="12"/>
  <c r="M19" i="12"/>
  <c r="X18" i="12"/>
  <c r="Q18" i="12"/>
  <c r="M18" i="12"/>
  <c r="W17" i="12"/>
  <c r="R17" i="12"/>
  <c r="M17" i="12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F13" i="12"/>
  <c r="E13" i="12"/>
  <c r="K26" i="12" l="1"/>
  <c r="J28" i="12"/>
  <c r="J34" i="12"/>
  <c r="J46" i="12"/>
  <c r="J50" i="12"/>
  <c r="J70" i="12"/>
  <c r="I110" i="12"/>
  <c r="W119" i="12"/>
  <c r="Q119" i="12"/>
  <c r="W115" i="12"/>
  <c r="Q115" i="12"/>
  <c r="K115" i="12" s="1"/>
  <c r="W111" i="12"/>
  <c r="Q111" i="12"/>
  <c r="W107" i="12"/>
  <c r="Q107" i="12"/>
  <c r="K107" i="12" s="1"/>
  <c r="W103" i="12"/>
  <c r="Q103" i="12"/>
  <c r="W118" i="12"/>
  <c r="Q118" i="12"/>
  <c r="K118" i="12" s="1"/>
  <c r="W114" i="12"/>
  <c r="Q114" i="12"/>
  <c r="W110" i="12"/>
  <c r="Q110" i="12"/>
  <c r="K110" i="12" s="1"/>
  <c r="W106" i="12"/>
  <c r="Q106" i="12"/>
  <c r="Q120" i="12"/>
  <c r="W117" i="12"/>
  <c r="Q116" i="12"/>
  <c r="W113" i="12"/>
  <c r="Q112" i="12"/>
  <c r="W109" i="12"/>
  <c r="Q108" i="12"/>
  <c r="K108" i="12" s="1"/>
  <c r="W105" i="12"/>
  <c r="Q104" i="12"/>
  <c r="W102" i="12"/>
  <c r="Q102" i="12"/>
  <c r="K102" i="12" s="1"/>
  <c r="W98" i="12"/>
  <c r="Q98" i="12"/>
  <c r="W94" i="12"/>
  <c r="Q94" i="12"/>
  <c r="K94" i="12" s="1"/>
  <c r="W101" i="12"/>
  <c r="Q101" i="12"/>
  <c r="W97" i="12"/>
  <c r="Q97" i="12"/>
  <c r="K97" i="12" s="1"/>
  <c r="W93" i="12"/>
  <c r="Q93" i="12"/>
  <c r="W120" i="12"/>
  <c r="W116" i="12"/>
  <c r="W112" i="12"/>
  <c r="W108" i="12"/>
  <c r="W104" i="12"/>
  <c r="W100" i="12"/>
  <c r="Q99" i="12"/>
  <c r="W96" i="12"/>
  <c r="Q95" i="12"/>
  <c r="K95" i="12" s="1"/>
  <c r="W88" i="12"/>
  <c r="Q88" i="12"/>
  <c r="W84" i="12"/>
  <c r="Q84" i="12"/>
  <c r="K84" i="12" s="1"/>
  <c r="W80" i="12"/>
  <c r="Q80" i="12"/>
  <c r="W76" i="12"/>
  <c r="Q76" i="12"/>
  <c r="K76" i="12" s="1"/>
  <c r="W72" i="12"/>
  <c r="Q72" i="12"/>
  <c r="W68" i="12"/>
  <c r="Q68" i="12"/>
  <c r="K68" i="12" s="1"/>
  <c r="W64" i="12"/>
  <c r="Q64" i="12"/>
  <c r="W60" i="12"/>
  <c r="Q60" i="12"/>
  <c r="K60" i="12" s="1"/>
  <c r="W99" i="12"/>
  <c r="W95" i="12"/>
  <c r="Q92" i="12"/>
  <c r="Q91" i="12"/>
  <c r="W89" i="12"/>
  <c r="Q87" i="12"/>
  <c r="W85" i="12"/>
  <c r="Q83" i="12"/>
  <c r="K83" i="12" s="1"/>
  <c r="W81" i="12"/>
  <c r="Q79" i="12"/>
  <c r="W77" i="12"/>
  <c r="Q75" i="12"/>
  <c r="W73" i="12"/>
  <c r="Q71" i="12"/>
  <c r="W69" i="12"/>
  <c r="Q67" i="12"/>
  <c r="K67" i="12" s="1"/>
  <c r="W65" i="12"/>
  <c r="K65" i="12" s="1"/>
  <c r="Q63" i="12"/>
  <c r="W61" i="12"/>
  <c r="W58" i="12"/>
  <c r="Q58" i="12"/>
  <c r="K58" i="12" s="1"/>
  <c r="Q100" i="12"/>
  <c r="Q96" i="12"/>
  <c r="K96" i="12" s="1"/>
  <c r="W91" i="12"/>
  <c r="W87" i="12"/>
  <c r="W83" i="12"/>
  <c r="W79" i="12"/>
  <c r="W75" i="12"/>
  <c r="W71" i="12"/>
  <c r="W67" i="12"/>
  <c r="W63" i="12"/>
  <c r="W57" i="12"/>
  <c r="Q57" i="12"/>
  <c r="K57" i="12" s="1"/>
  <c r="W53" i="12"/>
  <c r="Q53" i="12"/>
  <c r="W92" i="12"/>
  <c r="W56" i="12"/>
  <c r="K56" i="12" s="1"/>
  <c r="W52" i="12"/>
  <c r="W48" i="12"/>
  <c r="Q48" i="12"/>
  <c r="K48" i="12" s="1"/>
  <c r="W44" i="12"/>
  <c r="Q44" i="12"/>
  <c r="W40" i="12"/>
  <c r="Q40" i="12"/>
  <c r="K40" i="12" s="1"/>
  <c r="W36" i="12"/>
  <c r="Q36" i="12"/>
  <c r="W32" i="12"/>
  <c r="Q32" i="12"/>
  <c r="K32" i="12" s="1"/>
  <c r="W28" i="12"/>
  <c r="Q28" i="12"/>
  <c r="W24" i="12"/>
  <c r="Q24" i="12"/>
  <c r="K24" i="12" s="1"/>
  <c r="W20" i="12"/>
  <c r="Q20" i="12"/>
  <c r="W90" i="12"/>
  <c r="W86" i="12"/>
  <c r="W82" i="12"/>
  <c r="W78" i="12"/>
  <c r="W74" i="12"/>
  <c r="W70" i="12"/>
  <c r="W66" i="12"/>
  <c r="W62" i="12"/>
  <c r="Q59" i="12"/>
  <c r="Q55" i="12"/>
  <c r="K55" i="12" s="1"/>
  <c r="Q51" i="12"/>
  <c r="K51" i="12" s="1"/>
  <c r="W47" i="12"/>
  <c r="Q47" i="12"/>
  <c r="Q117" i="12"/>
  <c r="K117" i="12" s="1"/>
  <c r="Q113" i="12"/>
  <c r="K113" i="12" s="1"/>
  <c r="Q109" i="12"/>
  <c r="Q105" i="12"/>
  <c r="K105" i="12" s="1"/>
  <c r="Q90" i="12"/>
  <c r="K90" i="12" s="1"/>
  <c r="Q89" i="12"/>
  <c r="K89" i="12" s="1"/>
  <c r="Q86" i="12"/>
  <c r="Q85" i="12"/>
  <c r="K85" i="12" s="1"/>
  <c r="Q82" i="12"/>
  <c r="Q81" i="12"/>
  <c r="K81" i="12" s="1"/>
  <c r="Q78" i="12"/>
  <c r="K78" i="12" s="1"/>
  <c r="Q77" i="12"/>
  <c r="K77" i="12" s="1"/>
  <c r="Q74" i="12"/>
  <c r="K74" i="12" s="1"/>
  <c r="Q73" i="12"/>
  <c r="K73" i="12" s="1"/>
  <c r="Q70" i="12"/>
  <c r="Q69" i="12"/>
  <c r="K69" i="12" s="1"/>
  <c r="Q66" i="12"/>
  <c r="Q62" i="12"/>
  <c r="K62" i="12" s="1"/>
  <c r="W59" i="12"/>
  <c r="Q49" i="12"/>
  <c r="W46" i="12"/>
  <c r="Q45" i="12"/>
  <c r="K45" i="12" s="1"/>
  <c r="Q43" i="12"/>
  <c r="W41" i="12"/>
  <c r="Q39" i="12"/>
  <c r="K39" i="12" s="1"/>
  <c r="W37" i="12"/>
  <c r="Q35" i="12"/>
  <c r="W33" i="12"/>
  <c r="Q31" i="12"/>
  <c r="W29" i="12"/>
  <c r="W55" i="12"/>
  <c r="Q54" i="12"/>
  <c r="W51" i="12"/>
  <c r="Q50" i="12"/>
  <c r="K50" i="12" s="1"/>
  <c r="W49" i="12"/>
  <c r="Q46" i="12"/>
  <c r="W45" i="12"/>
  <c r="Q42" i="12"/>
  <c r="K42" i="12" s="1"/>
  <c r="Q38" i="12"/>
  <c r="Q34" i="12"/>
  <c r="Q30" i="12"/>
  <c r="K30" i="12" s="1"/>
  <c r="M131" i="12"/>
  <c r="U17" i="12"/>
  <c r="R18" i="12"/>
  <c r="L18" i="12" s="1"/>
  <c r="P19" i="12"/>
  <c r="J19" i="12" s="1"/>
  <c r="W19" i="12"/>
  <c r="W131" i="12" s="1"/>
  <c r="O20" i="12"/>
  <c r="V20" i="12"/>
  <c r="U21" i="12"/>
  <c r="R22" i="12"/>
  <c r="L22" i="12" s="1"/>
  <c r="P23" i="12"/>
  <c r="J23" i="12" s="1"/>
  <c r="W23" i="12"/>
  <c r="O24" i="12"/>
  <c r="V24" i="12"/>
  <c r="D24" i="12" s="1"/>
  <c r="R26" i="12"/>
  <c r="L26" i="12" s="1"/>
  <c r="P27" i="12"/>
  <c r="J27" i="12" s="1"/>
  <c r="R28" i="12"/>
  <c r="Q29" i="12"/>
  <c r="R30" i="12"/>
  <c r="W31" i="12"/>
  <c r="D31" i="12" s="1"/>
  <c r="Q33" i="12"/>
  <c r="K33" i="12" s="1"/>
  <c r="R34" i="12"/>
  <c r="W35" i="12"/>
  <c r="Q37" i="12"/>
  <c r="K37" i="12" s="1"/>
  <c r="R38" i="12"/>
  <c r="W39" i="12"/>
  <c r="Q41" i="12"/>
  <c r="K41" i="12" s="1"/>
  <c r="W43" i="12"/>
  <c r="V46" i="12"/>
  <c r="P47" i="12"/>
  <c r="W50" i="12"/>
  <c r="W54" i="12"/>
  <c r="D35" i="12"/>
  <c r="K52" i="12"/>
  <c r="J74" i="12"/>
  <c r="J82" i="12"/>
  <c r="X118" i="12"/>
  <c r="R118" i="12"/>
  <c r="X114" i="12"/>
  <c r="R114" i="12"/>
  <c r="L114" i="12" s="1"/>
  <c r="X110" i="12"/>
  <c r="R110" i="12"/>
  <c r="X106" i="12"/>
  <c r="R106" i="12"/>
  <c r="L106" i="12" s="1"/>
  <c r="X102" i="12"/>
  <c r="X117" i="12"/>
  <c r="R117" i="12"/>
  <c r="L117" i="12" s="1"/>
  <c r="X113" i="12"/>
  <c r="R113" i="12"/>
  <c r="L113" i="12" s="1"/>
  <c r="X109" i="12"/>
  <c r="R109" i="12"/>
  <c r="L109" i="12" s="1"/>
  <c r="X105" i="12"/>
  <c r="R105" i="12"/>
  <c r="L105" i="12" s="1"/>
  <c r="R119" i="12"/>
  <c r="R115" i="12"/>
  <c r="L115" i="12" s="1"/>
  <c r="R111" i="12"/>
  <c r="R107" i="12"/>
  <c r="L107" i="12" s="1"/>
  <c r="R103" i="12"/>
  <c r="X101" i="12"/>
  <c r="R101" i="12"/>
  <c r="L101" i="12" s="1"/>
  <c r="X97" i="12"/>
  <c r="R97" i="12"/>
  <c r="X93" i="12"/>
  <c r="R93" i="12"/>
  <c r="L93" i="12" s="1"/>
  <c r="X120" i="12"/>
  <c r="X116" i="12"/>
  <c r="X112" i="12"/>
  <c r="X108" i="12"/>
  <c r="X104" i="12"/>
  <c r="X100" i="12"/>
  <c r="R100" i="12"/>
  <c r="L100" i="12" s="1"/>
  <c r="X96" i="12"/>
  <c r="R96" i="12"/>
  <c r="L96" i="12" s="1"/>
  <c r="R102" i="12"/>
  <c r="R98" i="12"/>
  <c r="R94" i="12"/>
  <c r="L94" i="12" s="1"/>
  <c r="X91" i="12"/>
  <c r="R91" i="12"/>
  <c r="X87" i="12"/>
  <c r="R87" i="12"/>
  <c r="L87" i="12" s="1"/>
  <c r="X83" i="12"/>
  <c r="R83" i="12"/>
  <c r="X79" i="12"/>
  <c r="R79" i="12"/>
  <c r="L79" i="12" s="1"/>
  <c r="X75" i="12"/>
  <c r="R75" i="12"/>
  <c r="X71" i="12"/>
  <c r="R71" i="12"/>
  <c r="L71" i="12" s="1"/>
  <c r="X67" i="12"/>
  <c r="R67" i="12"/>
  <c r="X63" i="12"/>
  <c r="R63" i="12"/>
  <c r="L63" i="12" s="1"/>
  <c r="X88" i="12"/>
  <c r="X84" i="12"/>
  <c r="X80" i="12"/>
  <c r="X76" i="12"/>
  <c r="X72" i="12"/>
  <c r="X68" i="12"/>
  <c r="X64" i="12"/>
  <c r="X60" i="12"/>
  <c r="X57" i="12"/>
  <c r="L57" i="12" s="1"/>
  <c r="R99" i="12"/>
  <c r="R95" i="12"/>
  <c r="X92" i="12"/>
  <c r="R90" i="12"/>
  <c r="R86" i="12"/>
  <c r="R82" i="12"/>
  <c r="R78" i="12"/>
  <c r="L78" i="12" s="1"/>
  <c r="R74" i="12"/>
  <c r="R70" i="12"/>
  <c r="R66" i="12"/>
  <c r="R62" i="12"/>
  <c r="L62" i="12" s="1"/>
  <c r="X56" i="12"/>
  <c r="R56" i="12"/>
  <c r="X52" i="12"/>
  <c r="R52" i="12"/>
  <c r="L52" i="12" s="1"/>
  <c r="X90" i="12"/>
  <c r="X89" i="12"/>
  <c r="X86" i="12"/>
  <c r="X85" i="12"/>
  <c r="X82" i="12"/>
  <c r="X81" i="12"/>
  <c r="X78" i="12"/>
  <c r="X77" i="12"/>
  <c r="X74" i="12"/>
  <c r="X73" i="12"/>
  <c r="X70" i="12"/>
  <c r="X69" i="12"/>
  <c r="X66" i="12"/>
  <c r="X65" i="12"/>
  <c r="X62" i="12"/>
  <c r="X61" i="12"/>
  <c r="R59" i="12"/>
  <c r="L59" i="12" s="1"/>
  <c r="R55" i="12"/>
  <c r="R51" i="12"/>
  <c r="X47" i="12"/>
  <c r="R47" i="12"/>
  <c r="L47" i="12" s="1"/>
  <c r="X43" i="12"/>
  <c r="R43" i="12"/>
  <c r="L43" i="12" s="1"/>
  <c r="X39" i="12"/>
  <c r="R39" i="12"/>
  <c r="L39" i="12" s="1"/>
  <c r="X35" i="12"/>
  <c r="R35" i="12"/>
  <c r="L35" i="12" s="1"/>
  <c r="X31" i="12"/>
  <c r="R31" i="12"/>
  <c r="L31" i="12" s="1"/>
  <c r="X27" i="12"/>
  <c r="R27" i="12"/>
  <c r="L27" i="12" s="1"/>
  <c r="X23" i="12"/>
  <c r="R23" i="12"/>
  <c r="L23" i="12" s="1"/>
  <c r="X19" i="12"/>
  <c r="R19" i="12"/>
  <c r="L19" i="12" s="1"/>
  <c r="R120" i="12"/>
  <c r="R116" i="12"/>
  <c r="L116" i="12" s="1"/>
  <c r="R112" i="12"/>
  <c r="L112" i="12" s="1"/>
  <c r="R108" i="12"/>
  <c r="R104" i="12"/>
  <c r="R92" i="12"/>
  <c r="L92" i="12" s="1"/>
  <c r="R89" i="12"/>
  <c r="L89" i="12" s="1"/>
  <c r="R88" i="12"/>
  <c r="R85" i="12"/>
  <c r="L85" i="12" s="1"/>
  <c r="R84" i="12"/>
  <c r="L84" i="12" s="1"/>
  <c r="R81" i="12"/>
  <c r="L81" i="12" s="1"/>
  <c r="R80" i="12"/>
  <c r="L80" i="12" s="1"/>
  <c r="R77" i="12"/>
  <c r="L77" i="12" s="1"/>
  <c r="R76" i="12"/>
  <c r="L76" i="12" s="1"/>
  <c r="R73" i="12"/>
  <c r="L73" i="12" s="1"/>
  <c r="R72" i="12"/>
  <c r="R69" i="12"/>
  <c r="L69" i="12" s="1"/>
  <c r="R68" i="12"/>
  <c r="L68" i="12" s="1"/>
  <c r="R65" i="12"/>
  <c r="L65" i="12" s="1"/>
  <c r="R64" i="12"/>
  <c r="L64" i="12" s="1"/>
  <c r="R61" i="12"/>
  <c r="L61" i="12" s="1"/>
  <c r="R60" i="12"/>
  <c r="L60" i="12" s="1"/>
  <c r="R58" i="12"/>
  <c r="X55" i="12"/>
  <c r="R54" i="12"/>
  <c r="X51" i="12"/>
  <c r="R50" i="12"/>
  <c r="X46" i="12"/>
  <c r="R46" i="12"/>
  <c r="L46" i="12" s="1"/>
  <c r="X98" i="12"/>
  <c r="X94" i="12"/>
  <c r="X58" i="12"/>
  <c r="X54" i="12"/>
  <c r="X53" i="12"/>
  <c r="L53" i="12" s="1"/>
  <c r="X50" i="12"/>
  <c r="R48" i="12"/>
  <c r="R44" i="12"/>
  <c r="X40" i="12"/>
  <c r="X36" i="12"/>
  <c r="X32" i="12"/>
  <c r="X48" i="12"/>
  <c r="X44" i="12"/>
  <c r="X42" i="12"/>
  <c r="L42" i="12" s="1"/>
  <c r="R41" i="12"/>
  <c r="X38" i="12"/>
  <c r="R37" i="12"/>
  <c r="X34" i="12"/>
  <c r="R33" i="12"/>
  <c r="X30" i="12"/>
  <c r="R29" i="12"/>
  <c r="L29" i="12" s="1"/>
  <c r="U117" i="12"/>
  <c r="O117" i="12"/>
  <c r="U113" i="12"/>
  <c r="O113" i="12"/>
  <c r="U109" i="12"/>
  <c r="O109" i="12"/>
  <c r="U105" i="12"/>
  <c r="O105" i="12"/>
  <c r="U120" i="12"/>
  <c r="O120" i="12"/>
  <c r="U116" i="12"/>
  <c r="O116" i="12"/>
  <c r="U112" i="12"/>
  <c r="O112" i="12"/>
  <c r="U108" i="12"/>
  <c r="D108" i="12" s="1"/>
  <c r="O108" i="12"/>
  <c r="U104" i="12"/>
  <c r="O104" i="12"/>
  <c r="U118" i="12"/>
  <c r="U114" i="12"/>
  <c r="D114" i="12" s="1"/>
  <c r="U110" i="12"/>
  <c r="U106" i="12"/>
  <c r="U100" i="12"/>
  <c r="O100" i="12"/>
  <c r="U96" i="12"/>
  <c r="O96" i="12"/>
  <c r="U92" i="12"/>
  <c r="D92" i="12" s="1"/>
  <c r="O92" i="12"/>
  <c r="O119" i="12"/>
  <c r="O115" i="12"/>
  <c r="O111" i="12"/>
  <c r="O107" i="12"/>
  <c r="O103" i="12"/>
  <c r="U99" i="12"/>
  <c r="O99" i="12"/>
  <c r="U95" i="12"/>
  <c r="D95" i="12" s="1"/>
  <c r="O95" i="12"/>
  <c r="U101" i="12"/>
  <c r="U97" i="12"/>
  <c r="U93" i="12"/>
  <c r="D93" i="12" s="1"/>
  <c r="U90" i="12"/>
  <c r="O90" i="12"/>
  <c r="U86" i="12"/>
  <c r="O86" i="12"/>
  <c r="U82" i="12"/>
  <c r="O82" i="12"/>
  <c r="U78" i="12"/>
  <c r="O78" i="12"/>
  <c r="U74" i="12"/>
  <c r="O74" i="12"/>
  <c r="U70" i="12"/>
  <c r="O70" i="12"/>
  <c r="U66" i="12"/>
  <c r="O66" i="12"/>
  <c r="U62" i="12"/>
  <c r="O62" i="12"/>
  <c r="O102" i="12"/>
  <c r="O98" i="12"/>
  <c r="O94" i="12"/>
  <c r="O89" i="12"/>
  <c r="O85" i="12"/>
  <c r="O81" i="12"/>
  <c r="O77" i="12"/>
  <c r="O73" i="12"/>
  <c r="O69" i="12"/>
  <c r="O65" i="12"/>
  <c r="O61" i="12"/>
  <c r="U89" i="12"/>
  <c r="D89" i="12" s="1"/>
  <c r="O88" i="12"/>
  <c r="U85" i="12"/>
  <c r="O84" i="12"/>
  <c r="U81" i="12"/>
  <c r="D81" i="12" s="1"/>
  <c r="O80" i="12"/>
  <c r="U77" i="12"/>
  <c r="O76" i="12"/>
  <c r="U73" i="12"/>
  <c r="D73" i="12" s="1"/>
  <c r="O72" i="12"/>
  <c r="U69" i="12"/>
  <c r="O68" i="12"/>
  <c r="U65" i="12"/>
  <c r="D65" i="12" s="1"/>
  <c r="O64" i="12"/>
  <c r="U61" i="12"/>
  <c r="O60" i="12"/>
  <c r="U59" i="12"/>
  <c r="D59" i="12" s="1"/>
  <c r="O59" i="12"/>
  <c r="U55" i="12"/>
  <c r="D55" i="12" s="1"/>
  <c r="O55" i="12"/>
  <c r="U51" i="12"/>
  <c r="D51" i="12" s="1"/>
  <c r="O51" i="12"/>
  <c r="U119" i="12"/>
  <c r="U115" i="12"/>
  <c r="U111" i="12"/>
  <c r="U107" i="12"/>
  <c r="U103" i="12"/>
  <c r="O101" i="12"/>
  <c r="O97" i="12"/>
  <c r="O93" i="12"/>
  <c r="O91" i="12"/>
  <c r="U88" i="12"/>
  <c r="O87" i="12"/>
  <c r="U84" i="12"/>
  <c r="O83" i="12"/>
  <c r="U80" i="12"/>
  <c r="O79" i="12"/>
  <c r="U76" i="12"/>
  <c r="O75" i="12"/>
  <c r="U72" i="12"/>
  <c r="O71" i="12"/>
  <c r="U68" i="12"/>
  <c r="O67" i="12"/>
  <c r="U64" i="12"/>
  <c r="O63" i="12"/>
  <c r="U60" i="12"/>
  <c r="U58" i="12"/>
  <c r="O57" i="12"/>
  <c r="U54" i="12"/>
  <c r="D54" i="12" s="1"/>
  <c r="O53" i="12"/>
  <c r="U50" i="12"/>
  <c r="O50" i="12"/>
  <c r="U46" i="12"/>
  <c r="D46" i="12" s="1"/>
  <c r="O46" i="12"/>
  <c r="U42" i="12"/>
  <c r="O42" i="12"/>
  <c r="U38" i="12"/>
  <c r="O38" i="12"/>
  <c r="U34" i="12"/>
  <c r="O34" i="12"/>
  <c r="U30" i="12"/>
  <c r="O30" i="12"/>
  <c r="U26" i="12"/>
  <c r="O26" i="12"/>
  <c r="U22" i="12"/>
  <c r="O22" i="12"/>
  <c r="U18" i="12"/>
  <c r="O18" i="12"/>
  <c r="U57" i="12"/>
  <c r="D57" i="12" s="1"/>
  <c r="O56" i="12"/>
  <c r="U53" i="12"/>
  <c r="O52" i="12"/>
  <c r="U49" i="12"/>
  <c r="D49" i="12" s="1"/>
  <c r="O49" i="12"/>
  <c r="U45" i="12"/>
  <c r="O45" i="12"/>
  <c r="U87" i="12"/>
  <c r="D87" i="12" s="1"/>
  <c r="U79" i="12"/>
  <c r="U71" i="12"/>
  <c r="U67" i="12"/>
  <c r="U63" i="12"/>
  <c r="D63" i="12" s="1"/>
  <c r="U56" i="12"/>
  <c r="U52" i="12"/>
  <c r="U47" i="12"/>
  <c r="O41" i="12"/>
  <c r="O37" i="12"/>
  <c r="O33" i="12"/>
  <c r="O29" i="12"/>
  <c r="U91" i="12"/>
  <c r="D91" i="12" s="1"/>
  <c r="U83" i="12"/>
  <c r="U75" i="12"/>
  <c r="O47" i="12"/>
  <c r="O43" i="12"/>
  <c r="U40" i="12"/>
  <c r="O39" i="12"/>
  <c r="U36" i="12"/>
  <c r="O35" i="12"/>
  <c r="U32" i="12"/>
  <c r="D32" i="12" s="1"/>
  <c r="O31" i="12"/>
  <c r="U28" i="12"/>
  <c r="V120" i="12"/>
  <c r="P120" i="12"/>
  <c r="V116" i="12"/>
  <c r="P116" i="12"/>
  <c r="J116" i="12" s="1"/>
  <c r="V112" i="12"/>
  <c r="P112" i="12"/>
  <c r="V108" i="12"/>
  <c r="P108" i="12"/>
  <c r="J108" i="12" s="1"/>
  <c r="V104" i="12"/>
  <c r="P104" i="12"/>
  <c r="V119" i="12"/>
  <c r="P119" i="12"/>
  <c r="J119" i="12" s="1"/>
  <c r="V115" i="12"/>
  <c r="P115" i="12"/>
  <c r="V111" i="12"/>
  <c r="P111" i="12"/>
  <c r="J111" i="12" s="1"/>
  <c r="V107" i="12"/>
  <c r="P107" i="12"/>
  <c r="V103" i="12"/>
  <c r="P103" i="12"/>
  <c r="J103" i="12" s="1"/>
  <c r="V99" i="12"/>
  <c r="P99" i="12"/>
  <c r="V95" i="12"/>
  <c r="P95" i="12"/>
  <c r="J95" i="12" s="1"/>
  <c r="P118" i="12"/>
  <c r="J118" i="12" s="1"/>
  <c r="V117" i="12"/>
  <c r="P114" i="12"/>
  <c r="V113" i="12"/>
  <c r="P110" i="12"/>
  <c r="V109" i="12"/>
  <c r="P106" i="12"/>
  <c r="V105" i="12"/>
  <c r="V102" i="12"/>
  <c r="D102" i="12" s="1"/>
  <c r="P102" i="12"/>
  <c r="V98" i="12"/>
  <c r="D98" i="12" s="1"/>
  <c r="P98" i="12"/>
  <c r="J98" i="12" s="1"/>
  <c r="V94" i="12"/>
  <c r="D94" i="12" s="1"/>
  <c r="P94" i="12"/>
  <c r="P117" i="12"/>
  <c r="J117" i="12" s="1"/>
  <c r="P113" i="12"/>
  <c r="J113" i="12" s="1"/>
  <c r="P109" i="12"/>
  <c r="J109" i="12" s="1"/>
  <c r="P105" i="12"/>
  <c r="V92" i="12"/>
  <c r="V89" i="12"/>
  <c r="P89" i="12"/>
  <c r="J89" i="12" s="1"/>
  <c r="V85" i="12"/>
  <c r="P85" i="12"/>
  <c r="J85" i="12" s="1"/>
  <c r="V81" i="12"/>
  <c r="P81" i="12"/>
  <c r="J81" i="12" s="1"/>
  <c r="V77" i="12"/>
  <c r="P77" i="12"/>
  <c r="J77" i="12" s="1"/>
  <c r="V73" i="12"/>
  <c r="P73" i="12"/>
  <c r="J73" i="12" s="1"/>
  <c r="V69" i="12"/>
  <c r="P69" i="12"/>
  <c r="J69" i="12" s="1"/>
  <c r="V65" i="12"/>
  <c r="P65" i="12"/>
  <c r="J65" i="12" s="1"/>
  <c r="V61" i="12"/>
  <c r="P61" i="12"/>
  <c r="J61" i="12" s="1"/>
  <c r="V100" i="12"/>
  <c r="V96" i="12"/>
  <c r="V90" i="12"/>
  <c r="J90" i="12" s="1"/>
  <c r="P88" i="12"/>
  <c r="V86" i="12"/>
  <c r="J86" i="12" s="1"/>
  <c r="P84" i="12"/>
  <c r="J84" i="12" s="1"/>
  <c r="V82" i="12"/>
  <c r="P80" i="12"/>
  <c r="V78" i="12"/>
  <c r="J78" i="12" s="1"/>
  <c r="P76" i="12"/>
  <c r="J76" i="12" s="1"/>
  <c r="V74" i="12"/>
  <c r="P72" i="12"/>
  <c r="V70" i="12"/>
  <c r="P68" i="12"/>
  <c r="J68" i="12" s="1"/>
  <c r="V66" i="12"/>
  <c r="P64" i="12"/>
  <c r="V62" i="12"/>
  <c r="J62" i="12" s="1"/>
  <c r="P60" i="12"/>
  <c r="J60" i="12" s="1"/>
  <c r="V59" i="12"/>
  <c r="P59" i="12"/>
  <c r="J59" i="12" s="1"/>
  <c r="V101" i="12"/>
  <c r="V97" i="12"/>
  <c r="V93" i="12"/>
  <c r="P92" i="12"/>
  <c r="J92" i="12" s="1"/>
  <c r="P91" i="12"/>
  <c r="J91" i="12" s="1"/>
  <c r="V88" i="12"/>
  <c r="P87" i="12"/>
  <c r="V84" i="12"/>
  <c r="P83" i="12"/>
  <c r="V80" i="12"/>
  <c r="P79" i="12"/>
  <c r="V76" i="12"/>
  <c r="P75" i="12"/>
  <c r="J75" i="12" s="1"/>
  <c r="V72" i="12"/>
  <c r="P71" i="12"/>
  <c r="V68" i="12"/>
  <c r="P67" i="12"/>
  <c r="V64" i="12"/>
  <c r="P63" i="12"/>
  <c r="J63" i="12" s="1"/>
  <c r="V60" i="12"/>
  <c r="V58" i="12"/>
  <c r="P58" i="12"/>
  <c r="J58" i="12" s="1"/>
  <c r="V54" i="12"/>
  <c r="P54" i="12"/>
  <c r="V50" i="12"/>
  <c r="P100" i="12"/>
  <c r="J100" i="12" s="1"/>
  <c r="P96" i="12"/>
  <c r="V57" i="12"/>
  <c r="P56" i="12"/>
  <c r="V53" i="12"/>
  <c r="P52" i="12"/>
  <c r="V49" i="12"/>
  <c r="P49" i="12"/>
  <c r="J49" i="12" s="1"/>
  <c r="V45" i="12"/>
  <c r="P45" i="12"/>
  <c r="V41" i="12"/>
  <c r="P41" i="12"/>
  <c r="J41" i="12" s="1"/>
  <c r="V37" i="12"/>
  <c r="P37" i="12"/>
  <c r="V33" i="12"/>
  <c r="P33" i="12"/>
  <c r="J33" i="12" s="1"/>
  <c r="V29" i="12"/>
  <c r="P29" i="12"/>
  <c r="V25" i="12"/>
  <c r="D25" i="12" s="1"/>
  <c r="P25" i="12"/>
  <c r="J25" i="12" s="1"/>
  <c r="V21" i="12"/>
  <c r="P21" i="12"/>
  <c r="V17" i="12"/>
  <c r="P17" i="12"/>
  <c r="V56" i="12"/>
  <c r="V52" i="12"/>
  <c r="V48" i="12"/>
  <c r="P48" i="12"/>
  <c r="J48" i="12" s="1"/>
  <c r="V44" i="12"/>
  <c r="P44" i="12"/>
  <c r="V118" i="12"/>
  <c r="V114" i="12"/>
  <c r="V110" i="12"/>
  <c r="V106" i="12"/>
  <c r="V91" i="12"/>
  <c r="V87" i="12"/>
  <c r="V83" i="12"/>
  <c r="V79" i="12"/>
  <c r="V75" i="12"/>
  <c r="V71" i="12"/>
  <c r="P55" i="12"/>
  <c r="J55" i="12" s="1"/>
  <c r="P51" i="12"/>
  <c r="J51" i="12" s="1"/>
  <c r="V42" i="12"/>
  <c r="J42" i="12" s="1"/>
  <c r="P40" i="12"/>
  <c r="J40" i="12" s="1"/>
  <c r="V38" i="12"/>
  <c r="J38" i="12" s="1"/>
  <c r="P36" i="12"/>
  <c r="J36" i="12" s="1"/>
  <c r="V34" i="12"/>
  <c r="P32" i="12"/>
  <c r="J32" i="12" s="1"/>
  <c r="V30" i="12"/>
  <c r="J30" i="12" s="1"/>
  <c r="P57" i="12"/>
  <c r="J57" i="12" s="1"/>
  <c r="P53" i="12"/>
  <c r="V43" i="12"/>
  <c r="D43" i="12" s="1"/>
  <c r="V39" i="12"/>
  <c r="D39" i="12" s="1"/>
  <c r="V35" i="12"/>
  <c r="V31" i="12"/>
  <c r="V27" i="12"/>
  <c r="O17" i="12"/>
  <c r="V18" i="12"/>
  <c r="P20" i="12"/>
  <c r="J20" i="12" s="1"/>
  <c r="X20" i="12"/>
  <c r="O21" i="12"/>
  <c r="W21" i="12"/>
  <c r="V22" i="12"/>
  <c r="Q23" i="12"/>
  <c r="K23" i="12" s="1"/>
  <c r="P24" i="12"/>
  <c r="J24" i="12" s="1"/>
  <c r="X24" i="12"/>
  <c r="O25" i="12"/>
  <c r="W25" i="12"/>
  <c r="V26" i="12"/>
  <c r="Q27" i="12"/>
  <c r="K27" i="12" s="1"/>
  <c r="V28" i="12"/>
  <c r="U29" i="12"/>
  <c r="D29" i="12" s="1"/>
  <c r="W30" i="12"/>
  <c r="O32" i="12"/>
  <c r="U33" i="12"/>
  <c r="D33" i="12" s="1"/>
  <c r="W34" i="12"/>
  <c r="O36" i="12"/>
  <c r="U37" i="12"/>
  <c r="W38" i="12"/>
  <c r="O40" i="12"/>
  <c r="U41" i="12"/>
  <c r="W42" i="12"/>
  <c r="O44" i="12"/>
  <c r="V47" i="12"/>
  <c r="O48" i="12"/>
  <c r="X59" i="12"/>
  <c r="Q61" i="12"/>
  <c r="K61" i="12" s="1"/>
  <c r="V67" i="12"/>
  <c r="P93" i="12"/>
  <c r="J93" i="12" s="1"/>
  <c r="X95" i="12"/>
  <c r="P97" i="12"/>
  <c r="X99" i="12"/>
  <c r="P101" i="12"/>
  <c r="X103" i="12"/>
  <c r="O106" i="12"/>
  <c r="X111" i="12"/>
  <c r="O114" i="12"/>
  <c r="X119" i="12"/>
  <c r="Q17" i="12"/>
  <c r="X17" i="12"/>
  <c r="P18" i="12"/>
  <c r="J18" i="12" s="1"/>
  <c r="W18" i="12"/>
  <c r="K18" i="12" s="1"/>
  <c r="U19" i="12"/>
  <c r="R20" i="12"/>
  <c r="L20" i="12" s="1"/>
  <c r="Q21" i="12"/>
  <c r="K21" i="12" s="1"/>
  <c r="X21" i="12"/>
  <c r="L21" i="12" s="1"/>
  <c r="P22" i="12"/>
  <c r="J22" i="12" s="1"/>
  <c r="W22" i="12"/>
  <c r="K22" i="12" s="1"/>
  <c r="U23" i="12"/>
  <c r="R24" i="12"/>
  <c r="L24" i="12" s="1"/>
  <c r="Q25" i="12"/>
  <c r="X25" i="12"/>
  <c r="L25" i="12" s="1"/>
  <c r="P26" i="12"/>
  <c r="J26" i="12" s="1"/>
  <c r="W26" i="12"/>
  <c r="U27" i="12"/>
  <c r="D27" i="12" s="1"/>
  <c r="O28" i="12"/>
  <c r="X28" i="12"/>
  <c r="X29" i="12"/>
  <c r="P31" i="12"/>
  <c r="J31" i="12" s="1"/>
  <c r="R32" i="12"/>
  <c r="L32" i="12" s="1"/>
  <c r="X33" i="12"/>
  <c r="P35" i="12"/>
  <c r="R36" i="12"/>
  <c r="L36" i="12" s="1"/>
  <c r="X37" i="12"/>
  <c r="P39" i="12"/>
  <c r="R40" i="12"/>
  <c r="X41" i="12"/>
  <c r="P43" i="12"/>
  <c r="J43" i="12" s="1"/>
  <c r="U44" i="12"/>
  <c r="R45" i="12"/>
  <c r="L45" i="12" s="1"/>
  <c r="U48" i="12"/>
  <c r="D48" i="12" s="1"/>
  <c r="R49" i="12"/>
  <c r="L49" i="12" s="1"/>
  <c r="O58" i="12"/>
  <c r="P66" i="12"/>
  <c r="J66" i="12" s="1"/>
  <c r="G129" i="12"/>
  <c r="E131" i="12"/>
  <c r="I28" i="12" l="1"/>
  <c r="C28" i="12"/>
  <c r="X131" i="12"/>
  <c r="I40" i="12"/>
  <c r="C40" i="12"/>
  <c r="O131" i="12"/>
  <c r="I17" i="12"/>
  <c r="C17" i="12"/>
  <c r="J110" i="12"/>
  <c r="I43" i="12"/>
  <c r="C43" i="12"/>
  <c r="G43" i="12" s="1"/>
  <c r="I41" i="12"/>
  <c r="C41" i="12"/>
  <c r="D30" i="12"/>
  <c r="D38" i="12"/>
  <c r="I63" i="12"/>
  <c r="C63" i="12"/>
  <c r="G63" i="12" s="1"/>
  <c r="I79" i="12"/>
  <c r="C79" i="12"/>
  <c r="I87" i="12"/>
  <c r="C87" i="12"/>
  <c r="G87" i="12" s="1"/>
  <c r="I97" i="12"/>
  <c r="C97" i="12"/>
  <c r="G97" i="12" s="1"/>
  <c r="I73" i="12"/>
  <c r="C73" i="12"/>
  <c r="G73" i="12" s="1"/>
  <c r="C62" i="12"/>
  <c r="I62" i="12"/>
  <c r="C78" i="12"/>
  <c r="I78" i="12"/>
  <c r="I107" i="12"/>
  <c r="C107" i="12"/>
  <c r="C100" i="12"/>
  <c r="G100" i="12" s="1"/>
  <c r="I100" i="12"/>
  <c r="C108" i="12"/>
  <c r="G108" i="12" s="1"/>
  <c r="I108" i="12"/>
  <c r="C116" i="12"/>
  <c r="G116" i="12" s="1"/>
  <c r="I116" i="12"/>
  <c r="C105" i="12"/>
  <c r="I105" i="12"/>
  <c r="L74" i="12"/>
  <c r="L17" i="12"/>
  <c r="K25" i="12"/>
  <c r="D19" i="12"/>
  <c r="I106" i="12"/>
  <c r="C106" i="12"/>
  <c r="J56" i="12"/>
  <c r="D28" i="12"/>
  <c r="I47" i="12"/>
  <c r="C47" i="12"/>
  <c r="C29" i="12"/>
  <c r="G29" i="12" s="1"/>
  <c r="I29" i="12"/>
  <c r="D67" i="12"/>
  <c r="I52" i="12"/>
  <c r="C52" i="12"/>
  <c r="C18" i="12"/>
  <c r="I18" i="12"/>
  <c r="C42" i="12"/>
  <c r="I42" i="12"/>
  <c r="I57" i="12"/>
  <c r="C57" i="12"/>
  <c r="G57" i="12" s="1"/>
  <c r="D72" i="12"/>
  <c r="D88" i="12"/>
  <c r="D115" i="12"/>
  <c r="C55" i="12"/>
  <c r="G55" i="12" s="1"/>
  <c r="I55" i="12"/>
  <c r="I76" i="12"/>
  <c r="C76" i="12"/>
  <c r="I61" i="12"/>
  <c r="C61" i="12"/>
  <c r="I94" i="12"/>
  <c r="C94" i="12"/>
  <c r="G94" i="12" s="1"/>
  <c r="D70" i="12"/>
  <c r="D86" i="12"/>
  <c r="D97" i="12"/>
  <c r="C99" i="12"/>
  <c r="I99" i="12"/>
  <c r="D100" i="12"/>
  <c r="D118" i="12"/>
  <c r="D113" i="12"/>
  <c r="L44" i="12"/>
  <c r="L54" i="12"/>
  <c r="L120" i="12"/>
  <c r="K31" i="12"/>
  <c r="K75" i="12"/>
  <c r="K91" i="12"/>
  <c r="C118" i="12"/>
  <c r="G118" i="12" s="1"/>
  <c r="L40" i="12"/>
  <c r="J35" i="12"/>
  <c r="D37" i="12"/>
  <c r="I32" i="12"/>
  <c r="C32" i="12"/>
  <c r="G32" i="12" s="1"/>
  <c r="J53" i="12"/>
  <c r="V131" i="12"/>
  <c r="J54" i="12"/>
  <c r="J64" i="12"/>
  <c r="J72" i="12"/>
  <c r="J80" i="12"/>
  <c r="J88" i="12"/>
  <c r="J106" i="12"/>
  <c r="J114" i="12"/>
  <c r="I31" i="12"/>
  <c r="C31" i="12"/>
  <c r="G31" i="12" s="1"/>
  <c r="I39" i="12"/>
  <c r="C39" i="12"/>
  <c r="G39" i="12" s="1"/>
  <c r="D75" i="12"/>
  <c r="I33" i="12"/>
  <c r="C33" i="12"/>
  <c r="G33" i="12" s="1"/>
  <c r="D52" i="12"/>
  <c r="D71" i="12"/>
  <c r="D45" i="12"/>
  <c r="D53" i="12"/>
  <c r="D18" i="12"/>
  <c r="D26" i="12"/>
  <c r="D34" i="12"/>
  <c r="D42" i="12"/>
  <c r="D50" i="12"/>
  <c r="D58" i="12"/>
  <c r="I67" i="12"/>
  <c r="C67" i="12"/>
  <c r="I75" i="12"/>
  <c r="C75" i="12"/>
  <c r="G75" i="12" s="1"/>
  <c r="I83" i="12"/>
  <c r="C83" i="12"/>
  <c r="I91" i="12"/>
  <c r="C91" i="12"/>
  <c r="G91" i="12" s="1"/>
  <c r="D103" i="12"/>
  <c r="D119" i="12"/>
  <c r="D61" i="12"/>
  <c r="D69" i="12"/>
  <c r="D77" i="12"/>
  <c r="D85" i="12"/>
  <c r="I65" i="12"/>
  <c r="C65" i="12"/>
  <c r="G65" i="12" s="1"/>
  <c r="I81" i="12"/>
  <c r="C81" i="12"/>
  <c r="G81" i="12" s="1"/>
  <c r="I98" i="12"/>
  <c r="C98" i="12"/>
  <c r="G98" i="12" s="1"/>
  <c r="C66" i="12"/>
  <c r="I66" i="12"/>
  <c r="C74" i="12"/>
  <c r="I74" i="12"/>
  <c r="C82" i="12"/>
  <c r="I82" i="12"/>
  <c r="C90" i="12"/>
  <c r="G90" i="12" s="1"/>
  <c r="I90" i="12"/>
  <c r="D101" i="12"/>
  <c r="D99" i="12"/>
  <c r="I115" i="12"/>
  <c r="C115" i="12"/>
  <c r="C96" i="12"/>
  <c r="I96" i="12"/>
  <c r="D106" i="12"/>
  <c r="C104" i="12"/>
  <c r="I104" i="12"/>
  <c r="C112" i="12"/>
  <c r="I112" i="12"/>
  <c r="C120" i="12"/>
  <c r="I120" i="12"/>
  <c r="C109" i="12"/>
  <c r="G109" i="12" s="1"/>
  <c r="I109" i="12"/>
  <c r="C117" i="12"/>
  <c r="I117" i="12"/>
  <c r="L33" i="12"/>
  <c r="L41" i="12"/>
  <c r="L48" i="12"/>
  <c r="L72" i="12"/>
  <c r="L88" i="12"/>
  <c r="L108" i="12"/>
  <c r="L51" i="12"/>
  <c r="L66" i="12"/>
  <c r="L82" i="12"/>
  <c r="L95" i="12"/>
  <c r="L98" i="12"/>
  <c r="I19" i="12"/>
  <c r="J47" i="12"/>
  <c r="L34" i="12"/>
  <c r="K29" i="12"/>
  <c r="D20" i="12"/>
  <c r="K34" i="12"/>
  <c r="K46" i="12"/>
  <c r="K54" i="12"/>
  <c r="K49" i="12"/>
  <c r="K47" i="12"/>
  <c r="K59" i="12"/>
  <c r="K53" i="12"/>
  <c r="K92" i="12"/>
  <c r="K93" i="12"/>
  <c r="K101" i="12"/>
  <c r="K98" i="12"/>
  <c r="K104" i="12"/>
  <c r="K112" i="12"/>
  <c r="K120" i="12"/>
  <c r="I118" i="12"/>
  <c r="I54" i="12"/>
  <c r="I27" i="12"/>
  <c r="I35" i="12"/>
  <c r="C35" i="12"/>
  <c r="G35" i="12" s="1"/>
  <c r="D22" i="12"/>
  <c r="I71" i="12"/>
  <c r="C71" i="12"/>
  <c r="G71" i="12" s="1"/>
  <c r="D111" i="12"/>
  <c r="I89" i="12"/>
  <c r="C89" i="12"/>
  <c r="G89" i="12" s="1"/>
  <c r="C70" i="12"/>
  <c r="G70" i="12" s="1"/>
  <c r="I70" i="12"/>
  <c r="C86" i="12"/>
  <c r="G86" i="12" s="1"/>
  <c r="I86" i="12"/>
  <c r="I92" i="12"/>
  <c r="C92" i="12"/>
  <c r="G92" i="12" s="1"/>
  <c r="C113" i="12"/>
  <c r="I113" i="12"/>
  <c r="L37" i="12"/>
  <c r="L90" i="12"/>
  <c r="C24" i="12"/>
  <c r="G24" i="12" s="1"/>
  <c r="I24" i="12"/>
  <c r="K116" i="12"/>
  <c r="K19" i="12"/>
  <c r="Q131" i="12"/>
  <c r="K17" i="12"/>
  <c r="J97" i="12"/>
  <c r="I44" i="12"/>
  <c r="C44" i="12"/>
  <c r="I25" i="12"/>
  <c r="C25" i="12"/>
  <c r="G25" i="12" s="1"/>
  <c r="P131" i="12"/>
  <c r="J17" i="12"/>
  <c r="J67" i="12"/>
  <c r="J83" i="12"/>
  <c r="D36" i="12"/>
  <c r="D47" i="12"/>
  <c r="C45" i="12"/>
  <c r="G45" i="12" s="1"/>
  <c r="I45" i="12"/>
  <c r="C26" i="12"/>
  <c r="G26" i="12" s="1"/>
  <c r="I26" i="12"/>
  <c r="C34" i="12"/>
  <c r="G34" i="12" s="1"/>
  <c r="I34" i="12"/>
  <c r="C50" i="12"/>
  <c r="I50" i="12"/>
  <c r="D64" i="12"/>
  <c r="D80" i="12"/>
  <c r="I101" i="12"/>
  <c r="C101" i="12"/>
  <c r="G101" i="12" s="1"/>
  <c r="C60" i="12"/>
  <c r="G60" i="12" s="1"/>
  <c r="I60" i="12"/>
  <c r="I68" i="12"/>
  <c r="C68" i="12"/>
  <c r="I84" i="12"/>
  <c r="C84" i="12"/>
  <c r="G84" i="12" s="1"/>
  <c r="I77" i="12"/>
  <c r="C77" i="12"/>
  <c r="G77" i="12" s="1"/>
  <c r="D62" i="12"/>
  <c r="D78" i="12"/>
  <c r="I111" i="12"/>
  <c r="C111" i="12"/>
  <c r="G111" i="12" s="1"/>
  <c r="D116" i="12"/>
  <c r="D105" i="12"/>
  <c r="L104" i="12"/>
  <c r="L111" i="12"/>
  <c r="L30" i="12"/>
  <c r="C27" i="12"/>
  <c r="G27" i="12" s="1"/>
  <c r="D21" i="12"/>
  <c r="K66" i="12"/>
  <c r="K82" i="12"/>
  <c r="I58" i="12"/>
  <c r="C58" i="12"/>
  <c r="G58" i="12" s="1"/>
  <c r="D44" i="12"/>
  <c r="J39" i="12"/>
  <c r="D23" i="12"/>
  <c r="I114" i="12"/>
  <c r="C114" i="12"/>
  <c r="G114" i="12" s="1"/>
  <c r="J101" i="12"/>
  <c r="I48" i="12"/>
  <c r="C48" i="12"/>
  <c r="G48" i="12" s="1"/>
  <c r="D41" i="12"/>
  <c r="I36" i="12"/>
  <c r="C36" i="12"/>
  <c r="G36" i="12" s="1"/>
  <c r="I21" i="12"/>
  <c r="C21" i="12"/>
  <c r="J44" i="12"/>
  <c r="J21" i="12"/>
  <c r="J29" i="12"/>
  <c r="J37" i="12"/>
  <c r="J45" i="12"/>
  <c r="J52" i="12"/>
  <c r="J96" i="12"/>
  <c r="J71" i="12"/>
  <c r="J79" i="12"/>
  <c r="J87" i="12"/>
  <c r="J105" i="12"/>
  <c r="J94" i="12"/>
  <c r="J102" i="12"/>
  <c r="J99" i="12"/>
  <c r="J107" i="12"/>
  <c r="J115" i="12"/>
  <c r="J104" i="12"/>
  <c r="J112" i="12"/>
  <c r="J120" i="12"/>
  <c r="D40" i="12"/>
  <c r="D83" i="12"/>
  <c r="I37" i="12"/>
  <c r="C37" i="12"/>
  <c r="G37" i="12" s="1"/>
  <c r="D56" i="12"/>
  <c r="D79" i="12"/>
  <c r="C49" i="12"/>
  <c r="G49" i="12" s="1"/>
  <c r="I49" i="12"/>
  <c r="I56" i="12"/>
  <c r="C56" i="12"/>
  <c r="G56" i="12" s="1"/>
  <c r="C22" i="12"/>
  <c r="G22" i="12" s="1"/>
  <c r="I22" i="12"/>
  <c r="C30" i="12"/>
  <c r="G30" i="12" s="1"/>
  <c r="I30" i="12"/>
  <c r="C38" i="12"/>
  <c r="G38" i="12" s="1"/>
  <c r="I38" i="12"/>
  <c r="C46" i="12"/>
  <c r="G46" i="12" s="1"/>
  <c r="I46" i="12"/>
  <c r="I53" i="12"/>
  <c r="C53" i="12"/>
  <c r="D60" i="12"/>
  <c r="D68" i="12"/>
  <c r="D76" i="12"/>
  <c r="D84" i="12"/>
  <c r="I93" i="12"/>
  <c r="C93" i="12"/>
  <c r="G93" i="12" s="1"/>
  <c r="D107" i="12"/>
  <c r="C51" i="12"/>
  <c r="G51" i="12" s="1"/>
  <c r="I51" i="12"/>
  <c r="C59" i="12"/>
  <c r="G59" i="12" s="1"/>
  <c r="I59" i="12"/>
  <c r="I64" i="12"/>
  <c r="C64" i="12"/>
  <c r="I72" i="12"/>
  <c r="C72" i="12"/>
  <c r="G72" i="12" s="1"/>
  <c r="I80" i="12"/>
  <c r="C80" i="12"/>
  <c r="I88" i="12"/>
  <c r="C88" i="12"/>
  <c r="G88" i="12" s="1"/>
  <c r="I69" i="12"/>
  <c r="C69" i="12"/>
  <c r="G69" i="12" s="1"/>
  <c r="I85" i="12"/>
  <c r="C85" i="12"/>
  <c r="G85" i="12" s="1"/>
  <c r="I102" i="12"/>
  <c r="C102" i="12"/>
  <c r="G102" i="12" s="1"/>
  <c r="D66" i="12"/>
  <c r="D74" i="12"/>
  <c r="D82" i="12"/>
  <c r="D90" i="12"/>
  <c r="C95" i="12"/>
  <c r="G95" i="12" s="1"/>
  <c r="I95" i="12"/>
  <c r="I103" i="12"/>
  <c r="C103" i="12"/>
  <c r="G103" i="12" s="1"/>
  <c r="I119" i="12"/>
  <c r="C119" i="12"/>
  <c r="G119" i="12" s="1"/>
  <c r="D96" i="12"/>
  <c r="D110" i="12"/>
  <c r="D104" i="12"/>
  <c r="D112" i="12"/>
  <c r="D120" i="12"/>
  <c r="D109" i="12"/>
  <c r="D117" i="12"/>
  <c r="L50" i="12"/>
  <c r="L58" i="12"/>
  <c r="L55" i="12"/>
  <c r="L56" i="12"/>
  <c r="L70" i="12"/>
  <c r="L86" i="12"/>
  <c r="L99" i="12"/>
  <c r="L67" i="12"/>
  <c r="L75" i="12"/>
  <c r="L83" i="12"/>
  <c r="L91" i="12"/>
  <c r="L102" i="12"/>
  <c r="L97" i="12"/>
  <c r="L103" i="12"/>
  <c r="L119" i="12"/>
  <c r="L110" i="12"/>
  <c r="L118" i="12"/>
  <c r="R131" i="12"/>
  <c r="L38" i="12"/>
  <c r="L28" i="12"/>
  <c r="C23" i="12"/>
  <c r="G23" i="12" s="1"/>
  <c r="C20" i="12"/>
  <c r="G20" i="12" s="1"/>
  <c r="I20" i="12"/>
  <c r="U131" i="12"/>
  <c r="D17" i="12"/>
  <c r="D131" i="12" s="1"/>
  <c r="K38" i="12"/>
  <c r="K35" i="12"/>
  <c r="K43" i="12"/>
  <c r="K70" i="12"/>
  <c r="K86" i="12"/>
  <c r="K109" i="12"/>
  <c r="K20" i="12"/>
  <c r="K28" i="12"/>
  <c r="K36" i="12"/>
  <c r="K44" i="12"/>
  <c r="K100" i="12"/>
  <c r="K63" i="12"/>
  <c r="K71" i="12"/>
  <c r="K79" i="12"/>
  <c r="K87" i="12"/>
  <c r="K64" i="12"/>
  <c r="K72" i="12"/>
  <c r="K80" i="12"/>
  <c r="K88" i="12"/>
  <c r="K99" i="12"/>
  <c r="K106" i="12"/>
  <c r="K114" i="12"/>
  <c r="K103" i="12"/>
  <c r="K111" i="12"/>
  <c r="K119" i="12"/>
  <c r="C110" i="12"/>
  <c r="G110" i="12" s="1"/>
  <c r="C54" i="12"/>
  <c r="G54" i="12" s="1"/>
  <c r="I23" i="12"/>
  <c r="C19" i="12"/>
  <c r="G74" i="12" l="1"/>
  <c r="G78" i="12"/>
  <c r="K131" i="12"/>
  <c r="G67" i="12"/>
  <c r="G99" i="12"/>
  <c r="G76" i="12"/>
  <c r="G107" i="12"/>
  <c r="G80" i="12"/>
  <c r="G64" i="12"/>
  <c r="G21" i="12"/>
  <c r="G68" i="12"/>
  <c r="J131" i="12"/>
  <c r="G44" i="12"/>
  <c r="G113" i="12"/>
  <c r="G96" i="12"/>
  <c r="G82" i="12"/>
  <c r="G66" i="12"/>
  <c r="G52" i="12"/>
  <c r="G105" i="12"/>
  <c r="G62" i="12"/>
  <c r="G28" i="12"/>
  <c r="C131" i="12"/>
  <c r="G17" i="12"/>
  <c r="G112" i="12"/>
  <c r="G83" i="12"/>
  <c r="G18" i="12"/>
  <c r="G79" i="12"/>
  <c r="I131" i="12"/>
  <c r="G19" i="12"/>
  <c r="G53" i="12"/>
  <c r="G50" i="12"/>
  <c r="G117" i="12"/>
  <c r="G120" i="12"/>
  <c r="G104" i="12"/>
  <c r="G115" i="12"/>
  <c r="G61" i="12"/>
  <c r="G42" i="12"/>
  <c r="G47" i="12"/>
  <c r="G106" i="12"/>
  <c r="L131" i="12"/>
  <c r="G41" i="12"/>
  <c r="G40" i="12"/>
  <c r="G131" i="12" l="1"/>
  <c r="L131" i="10" l="1"/>
  <c r="K131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W107" i="8" s="1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R138" i="8" s="1"/>
  <c r="A3" i="10"/>
  <c r="L183" i="9"/>
  <c r="K183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Q77" i="8" s="1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X62" i="8" s="1"/>
  <c r="A4" i="9"/>
  <c r="A3" i="9"/>
  <c r="Y230" i="8"/>
  <c r="X230" i="8"/>
  <c r="W230" i="8"/>
  <c r="V230" i="8"/>
  <c r="U230" i="8"/>
  <c r="S230" i="8"/>
  <c r="R230" i="8"/>
  <c r="Q230" i="8"/>
  <c r="P230" i="8"/>
  <c r="O230" i="8"/>
  <c r="K230" i="8"/>
  <c r="J230" i="8"/>
  <c r="F230" i="8"/>
  <c r="E230" i="8"/>
  <c r="C230" i="8"/>
  <c r="M227" i="8"/>
  <c r="M230" i="8" s="1"/>
  <c r="L227" i="8"/>
  <c r="L230" i="8" s="1"/>
  <c r="K227" i="8"/>
  <c r="J227" i="8"/>
  <c r="I227" i="8"/>
  <c r="I230" i="8" s="1"/>
  <c r="G227" i="8"/>
  <c r="G230" i="8" s="1"/>
  <c r="D227" i="8"/>
  <c r="D230" i="8" s="1"/>
  <c r="C227" i="8"/>
  <c r="G213" i="8"/>
  <c r="F213" i="8"/>
  <c r="E213" i="8"/>
  <c r="M212" i="8"/>
  <c r="L212" i="8"/>
  <c r="K212" i="8"/>
  <c r="J212" i="8"/>
  <c r="I212" i="8"/>
  <c r="D212" i="8"/>
  <c r="C212" i="8"/>
  <c r="G212" i="8" s="1"/>
  <c r="Y209" i="8"/>
  <c r="Y215" i="8" s="1"/>
  <c r="S209" i="8"/>
  <c r="S215" i="8" s="1"/>
  <c r="F209" i="8"/>
  <c r="F215" i="8" s="1"/>
  <c r="F207" i="8"/>
  <c r="E207" i="8"/>
  <c r="G207" i="8" s="1"/>
  <c r="F206" i="8"/>
  <c r="E206" i="8"/>
  <c r="G206" i="8" s="1"/>
  <c r="F205" i="8"/>
  <c r="E205" i="8"/>
  <c r="G205" i="8" s="1"/>
  <c r="F204" i="8"/>
  <c r="E204" i="8"/>
  <c r="G204" i="8" s="1"/>
  <c r="F203" i="8"/>
  <c r="E203" i="8"/>
  <c r="G203" i="8" s="1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U140" i="8"/>
  <c r="M140" i="8"/>
  <c r="M139" i="8"/>
  <c r="M138" i="8"/>
  <c r="M137" i="8"/>
  <c r="U136" i="8"/>
  <c r="M136" i="8"/>
  <c r="M135" i="8"/>
  <c r="M134" i="8"/>
  <c r="M133" i="8"/>
  <c r="U132" i="8"/>
  <c r="M132" i="8"/>
  <c r="M131" i="8"/>
  <c r="M130" i="8"/>
  <c r="M129" i="8"/>
  <c r="W128" i="8"/>
  <c r="M128" i="8"/>
  <c r="M127" i="8"/>
  <c r="M126" i="8"/>
  <c r="M125" i="8"/>
  <c r="W124" i="8"/>
  <c r="M124" i="8"/>
  <c r="M123" i="8"/>
  <c r="M122" i="8"/>
  <c r="M121" i="8"/>
  <c r="W120" i="8"/>
  <c r="M120" i="8"/>
  <c r="M119" i="8"/>
  <c r="M118" i="8"/>
  <c r="M117" i="8"/>
  <c r="W116" i="8"/>
  <c r="M116" i="8"/>
  <c r="M115" i="8"/>
  <c r="M114" i="8"/>
  <c r="M113" i="8"/>
  <c r="W112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Y84" i="8"/>
  <c r="S84" i="8"/>
  <c r="E84" i="8"/>
  <c r="G82" i="8"/>
  <c r="F82" i="8"/>
  <c r="E82" i="8"/>
  <c r="G81" i="8"/>
  <c r="F81" i="8"/>
  <c r="E81" i="8"/>
  <c r="G80" i="8"/>
  <c r="F80" i="8"/>
  <c r="F84" i="8" s="1"/>
  <c r="E80" i="8"/>
  <c r="M79" i="8"/>
  <c r="M78" i="8"/>
  <c r="M77" i="8"/>
  <c r="M76" i="8"/>
  <c r="M75" i="8"/>
  <c r="M74" i="8"/>
  <c r="M73" i="8"/>
  <c r="M72" i="8"/>
  <c r="M71" i="8"/>
  <c r="U70" i="8"/>
  <c r="M70" i="8"/>
  <c r="M69" i="8"/>
  <c r="V68" i="8"/>
  <c r="M68" i="8"/>
  <c r="M67" i="8"/>
  <c r="U66" i="8"/>
  <c r="M66" i="8"/>
  <c r="M65" i="8"/>
  <c r="X64" i="8"/>
  <c r="M64" i="8"/>
  <c r="R63" i="8"/>
  <c r="M63" i="8"/>
  <c r="P62" i="8"/>
  <c r="M62" i="8"/>
  <c r="M61" i="8"/>
  <c r="X60" i="8"/>
  <c r="M60" i="8"/>
  <c r="R59" i="8"/>
  <c r="M59" i="8"/>
  <c r="P58" i="8"/>
  <c r="M58" i="8"/>
  <c r="Q57" i="8"/>
  <c r="M57" i="8"/>
  <c r="V56" i="8"/>
  <c r="M56" i="8"/>
  <c r="W55" i="8"/>
  <c r="M55" i="8"/>
  <c r="P54" i="8"/>
  <c r="M54" i="8"/>
  <c r="Q53" i="8"/>
  <c r="M53" i="8"/>
  <c r="V52" i="8"/>
  <c r="M52" i="8"/>
  <c r="W51" i="8"/>
  <c r="M51" i="8"/>
  <c r="P50" i="8"/>
  <c r="M50" i="8"/>
  <c r="Q49" i="8"/>
  <c r="M49" i="8"/>
  <c r="V48" i="8"/>
  <c r="O48" i="8"/>
  <c r="M48" i="8"/>
  <c r="V47" i="8"/>
  <c r="P47" i="8"/>
  <c r="J47" i="8" s="1"/>
  <c r="M47" i="8"/>
  <c r="W46" i="8"/>
  <c r="Q46" i="8"/>
  <c r="K46" i="8" s="1"/>
  <c r="M46" i="8"/>
  <c r="X45" i="8"/>
  <c r="R45" i="8"/>
  <c r="L45" i="8" s="1"/>
  <c r="M45" i="8"/>
  <c r="U44" i="8"/>
  <c r="O44" i="8"/>
  <c r="I44" i="8" s="1"/>
  <c r="M44" i="8"/>
  <c r="V43" i="8"/>
  <c r="P43" i="8"/>
  <c r="J43" i="8" s="1"/>
  <c r="M43" i="8"/>
  <c r="W42" i="8"/>
  <c r="Q42" i="8"/>
  <c r="K42" i="8" s="1"/>
  <c r="M42" i="8"/>
  <c r="X41" i="8"/>
  <c r="R41" i="8"/>
  <c r="L41" i="8" s="1"/>
  <c r="M41" i="8"/>
  <c r="U40" i="8"/>
  <c r="O40" i="8"/>
  <c r="I40" i="8" s="1"/>
  <c r="M40" i="8"/>
  <c r="V39" i="8"/>
  <c r="P39" i="8"/>
  <c r="J39" i="8" s="1"/>
  <c r="M39" i="8"/>
  <c r="W38" i="8"/>
  <c r="Q38" i="8"/>
  <c r="K38" i="8" s="1"/>
  <c r="M38" i="8"/>
  <c r="X37" i="8"/>
  <c r="R37" i="8"/>
  <c r="L37" i="8" s="1"/>
  <c r="M37" i="8"/>
  <c r="U36" i="8"/>
  <c r="O36" i="8"/>
  <c r="I36" i="8" s="1"/>
  <c r="M36" i="8"/>
  <c r="V35" i="8"/>
  <c r="P35" i="8"/>
  <c r="J35" i="8" s="1"/>
  <c r="M35" i="8"/>
  <c r="W34" i="8"/>
  <c r="Q34" i="8"/>
  <c r="K34" i="8" s="1"/>
  <c r="M34" i="8"/>
  <c r="X33" i="8"/>
  <c r="R33" i="8"/>
  <c r="L33" i="8" s="1"/>
  <c r="M33" i="8"/>
  <c r="U32" i="8"/>
  <c r="O32" i="8"/>
  <c r="I32" i="8" s="1"/>
  <c r="M32" i="8"/>
  <c r="V31" i="8"/>
  <c r="P31" i="8"/>
  <c r="J31" i="8" s="1"/>
  <c r="M31" i="8"/>
  <c r="W30" i="8"/>
  <c r="Q30" i="8"/>
  <c r="K30" i="8" s="1"/>
  <c r="M30" i="8"/>
  <c r="X29" i="8"/>
  <c r="R29" i="8"/>
  <c r="L29" i="8" s="1"/>
  <c r="M29" i="8"/>
  <c r="M84" i="8" s="1"/>
  <c r="U28" i="8"/>
  <c r="O28" i="8"/>
  <c r="M28" i="8"/>
  <c r="Y23" i="8"/>
  <c r="X23" i="8"/>
  <c r="W23" i="8"/>
  <c r="V23" i="8"/>
  <c r="U23" i="8"/>
  <c r="S23" i="8"/>
  <c r="R23" i="8"/>
  <c r="Q23" i="8"/>
  <c r="P23" i="8"/>
  <c r="O23" i="8"/>
  <c r="M23" i="8"/>
  <c r="L23" i="8"/>
  <c r="I23" i="8"/>
  <c r="E23" i="8"/>
  <c r="D23" i="8"/>
  <c r="G21" i="8"/>
  <c r="F21" i="8"/>
  <c r="E21" i="8"/>
  <c r="G20" i="8"/>
  <c r="F20" i="8"/>
  <c r="E20" i="8"/>
  <c r="G19" i="8"/>
  <c r="F19" i="8"/>
  <c r="F23" i="8" s="1"/>
  <c r="E19" i="8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M17" i="8"/>
  <c r="L17" i="8"/>
  <c r="K17" i="8"/>
  <c r="K23" i="8" s="1"/>
  <c r="J17" i="8"/>
  <c r="J23" i="8" s="1"/>
  <c r="I17" i="8"/>
  <c r="D17" i="8"/>
  <c r="C17" i="8"/>
  <c r="C23" i="8" s="1"/>
  <c r="A17" i="8"/>
  <c r="A16" i="8"/>
  <c r="F13" i="8"/>
  <c r="E13" i="8"/>
  <c r="L59" i="8" l="1"/>
  <c r="D44" i="8"/>
  <c r="L138" i="8"/>
  <c r="K53" i="8"/>
  <c r="U77" i="8"/>
  <c r="O77" i="8"/>
  <c r="U73" i="8"/>
  <c r="O73" i="8"/>
  <c r="U76" i="8"/>
  <c r="O76" i="8"/>
  <c r="U72" i="8"/>
  <c r="O72" i="8"/>
  <c r="U68" i="8"/>
  <c r="D68" i="8" s="1"/>
  <c r="O68" i="8"/>
  <c r="O79" i="8"/>
  <c r="O75" i="8"/>
  <c r="U69" i="8"/>
  <c r="D69" i="8" s="1"/>
  <c r="U65" i="8"/>
  <c r="U64" i="8"/>
  <c r="O64" i="8"/>
  <c r="U60" i="8"/>
  <c r="O60" i="8"/>
  <c r="U63" i="8"/>
  <c r="O62" i="8"/>
  <c r="U59" i="8"/>
  <c r="O58" i="8"/>
  <c r="U54" i="8"/>
  <c r="O54" i="8"/>
  <c r="U50" i="8"/>
  <c r="O50" i="8"/>
  <c r="U78" i="8"/>
  <c r="U74" i="8"/>
  <c r="U61" i="8"/>
  <c r="U56" i="8"/>
  <c r="D56" i="8" s="1"/>
  <c r="O56" i="8"/>
  <c r="U52" i="8"/>
  <c r="O52" i="8"/>
  <c r="V76" i="8"/>
  <c r="P76" i="8"/>
  <c r="V72" i="8"/>
  <c r="P72" i="8"/>
  <c r="J72" i="8" s="1"/>
  <c r="V79" i="8"/>
  <c r="P79" i="8"/>
  <c r="V75" i="8"/>
  <c r="P75" i="8"/>
  <c r="J75" i="8" s="1"/>
  <c r="V71" i="8"/>
  <c r="P71" i="8"/>
  <c r="V67" i="8"/>
  <c r="P67" i="8"/>
  <c r="J67" i="8" s="1"/>
  <c r="P78" i="8"/>
  <c r="J78" i="8" s="1"/>
  <c r="V77" i="8"/>
  <c r="P74" i="8"/>
  <c r="V73" i="8"/>
  <c r="P68" i="8"/>
  <c r="J68" i="8" s="1"/>
  <c r="V63" i="8"/>
  <c r="P63" i="8"/>
  <c r="V59" i="8"/>
  <c r="P59" i="8"/>
  <c r="J59" i="8" s="1"/>
  <c r="V70" i="8"/>
  <c r="D70" i="8" s="1"/>
  <c r="P69" i="8"/>
  <c r="V66" i="8"/>
  <c r="D66" i="8" s="1"/>
  <c r="P65" i="8"/>
  <c r="J65" i="8" s="1"/>
  <c r="V62" i="8"/>
  <c r="J62" i="8" s="1"/>
  <c r="P61" i="8"/>
  <c r="V58" i="8"/>
  <c r="J58" i="8" s="1"/>
  <c r="V57" i="8"/>
  <c r="P57" i="8"/>
  <c r="V53" i="8"/>
  <c r="P53" i="8"/>
  <c r="J53" i="8" s="1"/>
  <c r="V49" i="8"/>
  <c r="P49" i="8"/>
  <c r="P77" i="8"/>
  <c r="P73" i="8"/>
  <c r="J73" i="8" s="1"/>
  <c r="P70" i="8"/>
  <c r="J70" i="8" s="1"/>
  <c r="V69" i="8"/>
  <c r="P66" i="8"/>
  <c r="V65" i="8"/>
  <c r="P64" i="8"/>
  <c r="J64" i="8" s="1"/>
  <c r="P60" i="8"/>
  <c r="V55" i="8"/>
  <c r="P55" i="8"/>
  <c r="J55" i="8" s="1"/>
  <c r="V51" i="8"/>
  <c r="P51" i="8"/>
  <c r="U201" i="8"/>
  <c r="O201" i="8"/>
  <c r="U197" i="8"/>
  <c r="O197" i="8"/>
  <c r="U193" i="8"/>
  <c r="O193" i="8"/>
  <c r="U189" i="8"/>
  <c r="O189" i="8"/>
  <c r="U200" i="8"/>
  <c r="O200" i="8"/>
  <c r="U196" i="8"/>
  <c r="O196" i="8"/>
  <c r="U192" i="8"/>
  <c r="O192" i="8"/>
  <c r="U188" i="8"/>
  <c r="O188" i="8"/>
  <c r="U202" i="8"/>
  <c r="U198" i="8"/>
  <c r="U194" i="8"/>
  <c r="D194" i="8" s="1"/>
  <c r="U190" i="8"/>
  <c r="U186" i="8"/>
  <c r="O186" i="8"/>
  <c r="U182" i="8"/>
  <c r="D182" i="8" s="1"/>
  <c r="O182" i="8"/>
  <c r="O199" i="8"/>
  <c r="O195" i="8"/>
  <c r="O191" i="8"/>
  <c r="U185" i="8"/>
  <c r="O185" i="8"/>
  <c r="U181" i="8"/>
  <c r="O181" i="8"/>
  <c r="U177" i="8"/>
  <c r="O177" i="8"/>
  <c r="U199" i="8"/>
  <c r="U195" i="8"/>
  <c r="D195" i="8" s="1"/>
  <c r="U191" i="8"/>
  <c r="U187" i="8"/>
  <c r="U183" i="8"/>
  <c r="U179" i="8"/>
  <c r="O178" i="8"/>
  <c r="U173" i="8"/>
  <c r="O173" i="8"/>
  <c r="U169" i="8"/>
  <c r="D169" i="8" s="1"/>
  <c r="O169" i="8"/>
  <c r="U165" i="8"/>
  <c r="O165" i="8"/>
  <c r="U161" i="8"/>
  <c r="D161" i="8" s="1"/>
  <c r="O161" i="8"/>
  <c r="U157" i="8"/>
  <c r="O157" i="8"/>
  <c r="U153" i="8"/>
  <c r="D153" i="8" s="1"/>
  <c r="O153" i="8"/>
  <c r="U149" i="8"/>
  <c r="O149" i="8"/>
  <c r="U145" i="8"/>
  <c r="D145" i="8" s="1"/>
  <c r="O145" i="8"/>
  <c r="O202" i="8"/>
  <c r="O198" i="8"/>
  <c r="O194" i="8"/>
  <c r="O190" i="8"/>
  <c r="O172" i="8"/>
  <c r="O168" i="8"/>
  <c r="O164" i="8"/>
  <c r="O160" i="8"/>
  <c r="O156" i="8"/>
  <c r="O152" i="8"/>
  <c r="O148" i="8"/>
  <c r="U143" i="8"/>
  <c r="O143" i="8"/>
  <c r="O176" i="8"/>
  <c r="O175" i="8"/>
  <c r="U172" i="8"/>
  <c r="O171" i="8"/>
  <c r="U168" i="8"/>
  <c r="O167" i="8"/>
  <c r="U164" i="8"/>
  <c r="O163" i="8"/>
  <c r="U160" i="8"/>
  <c r="O159" i="8"/>
  <c r="U156" i="8"/>
  <c r="O155" i="8"/>
  <c r="U152" i="8"/>
  <c r="O151" i="8"/>
  <c r="U148" i="8"/>
  <c r="O147" i="8"/>
  <c r="U142" i="8"/>
  <c r="D142" i="8" s="1"/>
  <c r="O142" i="8"/>
  <c r="U138" i="8"/>
  <c r="O138" i="8"/>
  <c r="U134" i="8"/>
  <c r="O134" i="8"/>
  <c r="U178" i="8"/>
  <c r="U175" i="8"/>
  <c r="O174" i="8"/>
  <c r="U171" i="8"/>
  <c r="O170" i="8"/>
  <c r="U167" i="8"/>
  <c r="O166" i="8"/>
  <c r="U163" i="8"/>
  <c r="O162" i="8"/>
  <c r="U159" i="8"/>
  <c r="O158" i="8"/>
  <c r="U155" i="8"/>
  <c r="O154" i="8"/>
  <c r="U151" i="8"/>
  <c r="O150" i="8"/>
  <c r="U147" i="8"/>
  <c r="O146" i="8"/>
  <c r="O144" i="8"/>
  <c r="U139" i="8"/>
  <c r="U135" i="8"/>
  <c r="U128" i="8"/>
  <c r="O128" i="8"/>
  <c r="U124" i="8"/>
  <c r="O124" i="8"/>
  <c r="U120" i="8"/>
  <c r="O120" i="8"/>
  <c r="U116" i="8"/>
  <c r="O116" i="8"/>
  <c r="U112" i="8"/>
  <c r="O112" i="8"/>
  <c r="U108" i="8"/>
  <c r="O108" i="8"/>
  <c r="U104" i="8"/>
  <c r="O104" i="8"/>
  <c r="U100" i="8"/>
  <c r="O100" i="8"/>
  <c r="U96" i="8"/>
  <c r="O96" i="8"/>
  <c r="U92" i="8"/>
  <c r="O92" i="8"/>
  <c r="U184" i="8"/>
  <c r="U180" i="8"/>
  <c r="O141" i="8"/>
  <c r="O137" i="8"/>
  <c r="O133" i="8"/>
  <c r="U131" i="8"/>
  <c r="O131" i="8"/>
  <c r="U127" i="8"/>
  <c r="O127" i="8"/>
  <c r="U123" i="8"/>
  <c r="O123" i="8"/>
  <c r="U119" i="8"/>
  <c r="O119" i="8"/>
  <c r="U115" i="8"/>
  <c r="O115" i="8"/>
  <c r="U111" i="8"/>
  <c r="O111" i="8"/>
  <c r="U107" i="8"/>
  <c r="O107" i="8"/>
  <c r="U103" i="8"/>
  <c r="O103" i="8"/>
  <c r="U99" i="8"/>
  <c r="O99" i="8"/>
  <c r="U95" i="8"/>
  <c r="O95" i="8"/>
  <c r="U91" i="8"/>
  <c r="O91" i="8"/>
  <c r="O184" i="8"/>
  <c r="O180" i="8"/>
  <c r="U174" i="8"/>
  <c r="U170" i="8"/>
  <c r="D170" i="8" s="1"/>
  <c r="U166" i="8"/>
  <c r="U162" i="8"/>
  <c r="U158" i="8"/>
  <c r="U154" i="8"/>
  <c r="U150" i="8"/>
  <c r="D150" i="8" s="1"/>
  <c r="U146" i="8"/>
  <c r="U141" i="8"/>
  <c r="O140" i="8"/>
  <c r="U137" i="8"/>
  <c r="O136" i="8"/>
  <c r="U133" i="8"/>
  <c r="O132" i="8"/>
  <c r="O130" i="8"/>
  <c r="O126" i="8"/>
  <c r="O122" i="8"/>
  <c r="O118" i="8"/>
  <c r="O114" i="8"/>
  <c r="O110" i="8"/>
  <c r="O106" i="8"/>
  <c r="O102" i="8"/>
  <c r="O98" i="8"/>
  <c r="O94" i="8"/>
  <c r="O90" i="8"/>
  <c r="O187" i="8"/>
  <c r="O183" i="8"/>
  <c r="U130" i="8"/>
  <c r="U126" i="8"/>
  <c r="U122" i="8"/>
  <c r="U118" i="8"/>
  <c r="D118" i="8" s="1"/>
  <c r="U114" i="8"/>
  <c r="O179" i="8"/>
  <c r="U129" i="8"/>
  <c r="U125" i="8"/>
  <c r="D125" i="8" s="1"/>
  <c r="U121" i="8"/>
  <c r="U117" i="8"/>
  <c r="U113" i="8"/>
  <c r="U109" i="8"/>
  <c r="U105" i="8"/>
  <c r="U101" i="8"/>
  <c r="U97" i="8"/>
  <c r="U93" i="8"/>
  <c r="D93" i="8" s="1"/>
  <c r="U89" i="8"/>
  <c r="U176" i="8"/>
  <c r="U144" i="8"/>
  <c r="D144" i="8" s="1"/>
  <c r="V200" i="8"/>
  <c r="P200" i="8"/>
  <c r="V196" i="8"/>
  <c r="P196" i="8"/>
  <c r="J196" i="8" s="1"/>
  <c r="V192" i="8"/>
  <c r="P192" i="8"/>
  <c r="V188" i="8"/>
  <c r="P188" i="8"/>
  <c r="J188" i="8" s="1"/>
  <c r="V199" i="8"/>
  <c r="P199" i="8"/>
  <c r="V195" i="8"/>
  <c r="P195" i="8"/>
  <c r="J195" i="8" s="1"/>
  <c r="V191" i="8"/>
  <c r="P191" i="8"/>
  <c r="V187" i="8"/>
  <c r="V185" i="8"/>
  <c r="P185" i="8"/>
  <c r="J185" i="8" s="1"/>
  <c r="V181" i="8"/>
  <c r="P181" i="8"/>
  <c r="P202" i="8"/>
  <c r="J202" i="8" s="1"/>
  <c r="V201" i="8"/>
  <c r="P198" i="8"/>
  <c r="V197" i="8"/>
  <c r="P194" i="8"/>
  <c r="V193" i="8"/>
  <c r="P190" i="8"/>
  <c r="V189" i="8"/>
  <c r="V184" i="8"/>
  <c r="P184" i="8"/>
  <c r="J184" i="8" s="1"/>
  <c r="V180" i="8"/>
  <c r="P180" i="8"/>
  <c r="V176" i="8"/>
  <c r="P176" i="8"/>
  <c r="J176" i="8" s="1"/>
  <c r="V202" i="8"/>
  <c r="V198" i="8"/>
  <c r="V194" i="8"/>
  <c r="V190" i="8"/>
  <c r="V178" i="8"/>
  <c r="V172" i="8"/>
  <c r="P172" i="8"/>
  <c r="J172" i="8" s="1"/>
  <c r="V168" i="8"/>
  <c r="P168" i="8"/>
  <c r="V164" i="8"/>
  <c r="P164" i="8"/>
  <c r="J164" i="8" s="1"/>
  <c r="V160" i="8"/>
  <c r="P160" i="8"/>
  <c r="V156" i="8"/>
  <c r="P156" i="8"/>
  <c r="J156" i="8" s="1"/>
  <c r="V152" i="8"/>
  <c r="P152" i="8"/>
  <c r="V148" i="8"/>
  <c r="P148" i="8"/>
  <c r="J148" i="8" s="1"/>
  <c r="P201" i="8"/>
  <c r="J201" i="8" s="1"/>
  <c r="P197" i="8"/>
  <c r="J197" i="8" s="1"/>
  <c r="P193" i="8"/>
  <c r="P189" i="8"/>
  <c r="J189" i="8" s="1"/>
  <c r="V183" i="8"/>
  <c r="V179" i="8"/>
  <c r="P175" i="8"/>
  <c r="V173" i="8"/>
  <c r="P171" i="8"/>
  <c r="V169" i="8"/>
  <c r="P167" i="8"/>
  <c r="V165" i="8"/>
  <c r="P163" i="8"/>
  <c r="V161" i="8"/>
  <c r="P159" i="8"/>
  <c r="V157" i="8"/>
  <c r="P155" i="8"/>
  <c r="V153" i="8"/>
  <c r="P151" i="8"/>
  <c r="V149" i="8"/>
  <c r="P147" i="8"/>
  <c r="V145" i="8"/>
  <c r="V142" i="8"/>
  <c r="P142" i="8"/>
  <c r="J142" i="8" s="1"/>
  <c r="P187" i="8"/>
  <c r="J187" i="8" s="1"/>
  <c r="P186" i="8"/>
  <c r="P183" i="8"/>
  <c r="P182" i="8"/>
  <c r="J182" i="8" s="1"/>
  <c r="P178" i="8"/>
  <c r="J178" i="8" s="1"/>
  <c r="V177" i="8"/>
  <c r="V175" i="8"/>
  <c r="P174" i="8"/>
  <c r="V171" i="8"/>
  <c r="P170" i="8"/>
  <c r="V167" i="8"/>
  <c r="P166" i="8"/>
  <c r="V163" i="8"/>
  <c r="P162" i="8"/>
  <c r="V159" i="8"/>
  <c r="P158" i="8"/>
  <c r="J158" i="8" s="1"/>
  <c r="V155" i="8"/>
  <c r="P154" i="8"/>
  <c r="V151" i="8"/>
  <c r="P150" i="8"/>
  <c r="J150" i="8" s="1"/>
  <c r="V147" i="8"/>
  <c r="P146" i="8"/>
  <c r="V141" i="8"/>
  <c r="P141" i="8"/>
  <c r="J141" i="8" s="1"/>
  <c r="V137" i="8"/>
  <c r="P137" i="8"/>
  <c r="V133" i="8"/>
  <c r="P133" i="8"/>
  <c r="J133" i="8" s="1"/>
  <c r="P138" i="8"/>
  <c r="J138" i="8" s="1"/>
  <c r="P134" i="8"/>
  <c r="V131" i="8"/>
  <c r="P131" i="8"/>
  <c r="J131" i="8" s="1"/>
  <c r="V127" i="8"/>
  <c r="P127" i="8"/>
  <c r="V123" i="8"/>
  <c r="P123" i="8"/>
  <c r="J123" i="8" s="1"/>
  <c r="V119" i="8"/>
  <c r="P119" i="8"/>
  <c r="V115" i="8"/>
  <c r="P115" i="8"/>
  <c r="J115" i="8" s="1"/>
  <c r="V111" i="8"/>
  <c r="P111" i="8"/>
  <c r="V107" i="8"/>
  <c r="P107" i="8"/>
  <c r="J107" i="8" s="1"/>
  <c r="V103" i="8"/>
  <c r="P103" i="8"/>
  <c r="V99" i="8"/>
  <c r="P99" i="8"/>
  <c r="J99" i="8" s="1"/>
  <c r="V95" i="8"/>
  <c r="P95" i="8"/>
  <c r="V91" i="8"/>
  <c r="P91" i="8"/>
  <c r="J91" i="8" s="1"/>
  <c r="V186" i="8"/>
  <c r="V182" i="8"/>
  <c r="V144" i="8"/>
  <c r="P143" i="8"/>
  <c r="P140" i="8"/>
  <c r="J140" i="8" s="1"/>
  <c r="V138" i="8"/>
  <c r="P136" i="8"/>
  <c r="V134" i="8"/>
  <c r="P132" i="8"/>
  <c r="J132" i="8" s="1"/>
  <c r="V130" i="8"/>
  <c r="P130" i="8"/>
  <c r="J130" i="8" s="1"/>
  <c r="V126" i="8"/>
  <c r="P126" i="8"/>
  <c r="J126" i="8" s="1"/>
  <c r="V122" i="8"/>
  <c r="P122" i="8"/>
  <c r="J122" i="8" s="1"/>
  <c r="V118" i="8"/>
  <c r="P118" i="8"/>
  <c r="J118" i="8" s="1"/>
  <c r="V114" i="8"/>
  <c r="P114" i="8"/>
  <c r="J114" i="8" s="1"/>
  <c r="V110" i="8"/>
  <c r="P110" i="8"/>
  <c r="J110" i="8" s="1"/>
  <c r="V106" i="8"/>
  <c r="P106" i="8"/>
  <c r="J106" i="8" s="1"/>
  <c r="V102" i="8"/>
  <c r="P102" i="8"/>
  <c r="J102" i="8" s="1"/>
  <c r="V98" i="8"/>
  <c r="P98" i="8"/>
  <c r="J98" i="8" s="1"/>
  <c r="V94" i="8"/>
  <c r="P94" i="8"/>
  <c r="J94" i="8" s="1"/>
  <c r="V90" i="8"/>
  <c r="P90" i="8"/>
  <c r="J90" i="8" s="1"/>
  <c r="P129" i="8"/>
  <c r="V128" i="8"/>
  <c r="P125" i="8"/>
  <c r="V124" i="8"/>
  <c r="P121" i="8"/>
  <c r="V120" i="8"/>
  <c r="P117" i="8"/>
  <c r="V116" i="8"/>
  <c r="P113" i="8"/>
  <c r="V112" i="8"/>
  <c r="P109" i="8"/>
  <c r="V108" i="8"/>
  <c r="P105" i="8"/>
  <c r="V104" i="8"/>
  <c r="P101" i="8"/>
  <c r="V100" i="8"/>
  <c r="P97" i="8"/>
  <c r="V96" i="8"/>
  <c r="P93" i="8"/>
  <c r="V92" i="8"/>
  <c r="P89" i="8"/>
  <c r="P179" i="8"/>
  <c r="J179" i="8" s="1"/>
  <c r="P177" i="8"/>
  <c r="J177" i="8" s="1"/>
  <c r="P144" i="8"/>
  <c r="J144" i="8" s="1"/>
  <c r="V140" i="8"/>
  <c r="D140" i="8" s="1"/>
  <c r="P139" i="8"/>
  <c r="J139" i="8" s="1"/>
  <c r="V136" i="8"/>
  <c r="D136" i="8" s="1"/>
  <c r="P135" i="8"/>
  <c r="V132" i="8"/>
  <c r="D132" i="8" s="1"/>
  <c r="V129" i="8"/>
  <c r="P128" i="8"/>
  <c r="V125" i="8"/>
  <c r="P124" i="8"/>
  <c r="J124" i="8" s="1"/>
  <c r="V121" i="8"/>
  <c r="P120" i="8"/>
  <c r="V117" i="8"/>
  <c r="P116" i="8"/>
  <c r="J116" i="8" s="1"/>
  <c r="V113" i="8"/>
  <c r="P112" i="8"/>
  <c r="V170" i="8"/>
  <c r="V162" i="8"/>
  <c r="V154" i="8"/>
  <c r="V146" i="8"/>
  <c r="P108" i="8"/>
  <c r="J108" i="8" s="1"/>
  <c r="P104" i="8"/>
  <c r="P100" i="8"/>
  <c r="J100" i="8" s="1"/>
  <c r="P96" i="8"/>
  <c r="P92" i="8"/>
  <c r="J92" i="8" s="1"/>
  <c r="V174" i="8"/>
  <c r="V166" i="8"/>
  <c r="V158" i="8"/>
  <c r="V150" i="8"/>
  <c r="V139" i="8"/>
  <c r="V135" i="8"/>
  <c r="P28" i="8"/>
  <c r="U29" i="8"/>
  <c r="R30" i="8"/>
  <c r="L30" i="8" s="1"/>
  <c r="W31" i="8"/>
  <c r="P32" i="8"/>
  <c r="O33" i="8"/>
  <c r="X34" i="8"/>
  <c r="Q35" i="8"/>
  <c r="K35" i="8" s="1"/>
  <c r="V36" i="8"/>
  <c r="D36" i="8" s="1"/>
  <c r="U37" i="8"/>
  <c r="R38" i="8"/>
  <c r="L38" i="8" s="1"/>
  <c r="Q39" i="8"/>
  <c r="K39" i="8" s="1"/>
  <c r="V40" i="8"/>
  <c r="U41" i="8"/>
  <c r="X42" i="8"/>
  <c r="W43" i="8"/>
  <c r="P44" i="8"/>
  <c r="O45" i="8"/>
  <c r="X46" i="8"/>
  <c r="W47" i="8"/>
  <c r="X48" i="8"/>
  <c r="R50" i="8"/>
  <c r="X52" i="8"/>
  <c r="R54" i="8"/>
  <c r="L54" i="8" s="1"/>
  <c r="X56" i="8"/>
  <c r="U58" i="8"/>
  <c r="O61" i="8"/>
  <c r="W63" i="8"/>
  <c r="O65" i="8"/>
  <c r="O67" i="8"/>
  <c r="X70" i="8"/>
  <c r="U90" i="8"/>
  <c r="Q92" i="8"/>
  <c r="U94" i="8"/>
  <c r="Q96" i="8"/>
  <c r="U98" i="8"/>
  <c r="Q100" i="8"/>
  <c r="U102" i="8"/>
  <c r="Q104" i="8"/>
  <c r="K104" i="8" s="1"/>
  <c r="U106" i="8"/>
  <c r="O109" i="8"/>
  <c r="Q111" i="8"/>
  <c r="Q115" i="8"/>
  <c r="K115" i="8" s="1"/>
  <c r="Q123" i="8"/>
  <c r="K123" i="8" s="1"/>
  <c r="Q127" i="8"/>
  <c r="Q131" i="8"/>
  <c r="O135" i="8"/>
  <c r="O139" i="8"/>
  <c r="P149" i="8"/>
  <c r="P157" i="8"/>
  <c r="P165" i="8"/>
  <c r="J165" i="8" s="1"/>
  <c r="P173" i="8"/>
  <c r="J173" i="8" s="1"/>
  <c r="G17" i="8"/>
  <c r="G23" i="8" s="1"/>
  <c r="Q28" i="8"/>
  <c r="W28" i="8"/>
  <c r="P29" i="8"/>
  <c r="J29" i="8" s="1"/>
  <c r="V29" i="8"/>
  <c r="O30" i="8"/>
  <c r="U30" i="8"/>
  <c r="D30" i="8" s="1"/>
  <c r="R31" i="8"/>
  <c r="L31" i="8" s="1"/>
  <c r="X31" i="8"/>
  <c r="Q32" i="8"/>
  <c r="W32" i="8"/>
  <c r="P33" i="8"/>
  <c r="J33" i="8" s="1"/>
  <c r="V33" i="8"/>
  <c r="O34" i="8"/>
  <c r="U34" i="8"/>
  <c r="D34" i="8" s="1"/>
  <c r="R35" i="8"/>
  <c r="L35" i="8" s="1"/>
  <c r="X35" i="8"/>
  <c r="Q36" i="8"/>
  <c r="W36" i="8"/>
  <c r="P37" i="8"/>
  <c r="J37" i="8" s="1"/>
  <c r="V37" i="8"/>
  <c r="O38" i="8"/>
  <c r="U38" i="8"/>
  <c r="D38" i="8" s="1"/>
  <c r="R39" i="8"/>
  <c r="L39" i="8" s="1"/>
  <c r="X39" i="8"/>
  <c r="Q40" i="8"/>
  <c r="W40" i="8"/>
  <c r="D40" i="8" s="1"/>
  <c r="P41" i="8"/>
  <c r="J41" i="8" s="1"/>
  <c r="V41" i="8"/>
  <c r="O42" i="8"/>
  <c r="U42" i="8"/>
  <c r="D42" i="8" s="1"/>
  <c r="R43" i="8"/>
  <c r="L43" i="8" s="1"/>
  <c r="X43" i="8"/>
  <c r="Q44" i="8"/>
  <c r="W44" i="8"/>
  <c r="P45" i="8"/>
  <c r="J45" i="8" s="1"/>
  <c r="V45" i="8"/>
  <c r="O46" i="8"/>
  <c r="U46" i="8"/>
  <c r="D46" i="8" s="1"/>
  <c r="R47" i="8"/>
  <c r="L47" i="8" s="1"/>
  <c r="X47" i="8"/>
  <c r="R48" i="8"/>
  <c r="L48" i="8" s="1"/>
  <c r="W49" i="8"/>
  <c r="V50" i="8"/>
  <c r="J50" i="8" s="1"/>
  <c r="Q51" i="8"/>
  <c r="K51" i="8" s="1"/>
  <c r="P52" i="8"/>
  <c r="J52" i="8" s="1"/>
  <c r="W53" i="8"/>
  <c r="V54" i="8"/>
  <c r="J54" i="8" s="1"/>
  <c r="Q55" i="8"/>
  <c r="K55" i="8" s="1"/>
  <c r="P56" i="8"/>
  <c r="J56" i="8" s="1"/>
  <c r="W57" i="8"/>
  <c r="K57" i="8" s="1"/>
  <c r="X58" i="8"/>
  <c r="Q60" i="8"/>
  <c r="Q61" i="8"/>
  <c r="Q64" i="8"/>
  <c r="K64" i="8" s="1"/>
  <c r="Q65" i="8"/>
  <c r="K65" i="8" s="1"/>
  <c r="U67" i="8"/>
  <c r="Q69" i="8"/>
  <c r="U71" i="8"/>
  <c r="Q72" i="8"/>
  <c r="Q73" i="8"/>
  <c r="O74" i="8"/>
  <c r="U75" i="8"/>
  <c r="Q76" i="8"/>
  <c r="K76" i="8" s="1"/>
  <c r="O78" i="8"/>
  <c r="U79" i="8"/>
  <c r="V89" i="8"/>
  <c r="W91" i="8"/>
  <c r="V93" i="8"/>
  <c r="W95" i="8"/>
  <c r="V97" i="8"/>
  <c r="W99" i="8"/>
  <c r="V101" i="8"/>
  <c r="W103" i="8"/>
  <c r="V105" i="8"/>
  <c r="V109" i="8"/>
  <c r="X114" i="8"/>
  <c r="X118" i="8"/>
  <c r="X122" i="8"/>
  <c r="X126" i="8"/>
  <c r="X130" i="8"/>
  <c r="R134" i="8"/>
  <c r="K49" i="8"/>
  <c r="X78" i="8"/>
  <c r="R78" i="8"/>
  <c r="L78" i="8" s="1"/>
  <c r="X74" i="8"/>
  <c r="R74" i="8"/>
  <c r="X77" i="8"/>
  <c r="R77" i="8"/>
  <c r="L77" i="8" s="1"/>
  <c r="X73" i="8"/>
  <c r="R73" i="8"/>
  <c r="X69" i="8"/>
  <c r="R69" i="8"/>
  <c r="L69" i="8" s="1"/>
  <c r="X65" i="8"/>
  <c r="R65" i="8"/>
  <c r="X76" i="8"/>
  <c r="X72" i="8"/>
  <c r="R70" i="8"/>
  <c r="L70" i="8" s="1"/>
  <c r="X67" i="8"/>
  <c r="R66" i="8"/>
  <c r="X61" i="8"/>
  <c r="R61" i="8"/>
  <c r="L61" i="8" s="1"/>
  <c r="R79" i="8"/>
  <c r="R76" i="8"/>
  <c r="L76" i="8" s="1"/>
  <c r="R75" i="8"/>
  <c r="R72" i="8"/>
  <c r="L72" i="8" s="1"/>
  <c r="R71" i="8"/>
  <c r="X68" i="8"/>
  <c r="R67" i="8"/>
  <c r="L67" i="8" s="1"/>
  <c r="R64" i="8"/>
  <c r="L64" i="8" s="1"/>
  <c r="R60" i="8"/>
  <c r="L60" i="8" s="1"/>
  <c r="X55" i="8"/>
  <c r="R55" i="8"/>
  <c r="L55" i="8" s="1"/>
  <c r="X51" i="8"/>
  <c r="R51" i="8"/>
  <c r="X79" i="8"/>
  <c r="X75" i="8"/>
  <c r="X71" i="8"/>
  <c r="R68" i="8"/>
  <c r="X63" i="8"/>
  <c r="L63" i="8" s="1"/>
  <c r="R62" i="8"/>
  <c r="L62" i="8" s="1"/>
  <c r="X59" i="8"/>
  <c r="R58" i="8"/>
  <c r="X57" i="8"/>
  <c r="R57" i="8"/>
  <c r="L57" i="8" s="1"/>
  <c r="X53" i="8"/>
  <c r="R53" i="8"/>
  <c r="X49" i="8"/>
  <c r="R49" i="8"/>
  <c r="L49" i="8" s="1"/>
  <c r="W79" i="8"/>
  <c r="Q79" i="8"/>
  <c r="W75" i="8"/>
  <c r="Q75" i="8"/>
  <c r="K75" i="8" s="1"/>
  <c r="W71" i="8"/>
  <c r="W78" i="8"/>
  <c r="Q78" i="8"/>
  <c r="K78" i="8" s="1"/>
  <c r="W74" i="8"/>
  <c r="Q74" i="8"/>
  <c r="K74" i="8" s="1"/>
  <c r="W70" i="8"/>
  <c r="Q70" i="8"/>
  <c r="K70" i="8" s="1"/>
  <c r="W66" i="8"/>
  <c r="Q66" i="8"/>
  <c r="K66" i="8" s="1"/>
  <c r="Q71" i="8"/>
  <c r="W68" i="8"/>
  <c r="Q67" i="8"/>
  <c r="K67" i="8" s="1"/>
  <c r="W62" i="8"/>
  <c r="Q62" i="8"/>
  <c r="W58" i="8"/>
  <c r="Q58" i="8"/>
  <c r="K58" i="8" s="1"/>
  <c r="W77" i="8"/>
  <c r="K77" i="8" s="1"/>
  <c r="W73" i="8"/>
  <c r="W61" i="8"/>
  <c r="W56" i="8"/>
  <c r="Q56" i="8"/>
  <c r="K56" i="8" s="1"/>
  <c r="W52" i="8"/>
  <c r="Q52" i="8"/>
  <c r="K52" i="8" s="1"/>
  <c r="W48" i="8"/>
  <c r="Q48" i="8"/>
  <c r="K48" i="8" s="1"/>
  <c r="W67" i="8"/>
  <c r="W64" i="8"/>
  <c r="Q63" i="8"/>
  <c r="W60" i="8"/>
  <c r="Q59" i="8"/>
  <c r="W54" i="8"/>
  <c r="Q54" i="8"/>
  <c r="K54" i="8" s="1"/>
  <c r="W50" i="8"/>
  <c r="Q50" i="8"/>
  <c r="X202" i="8"/>
  <c r="R202" i="8"/>
  <c r="L202" i="8" s="1"/>
  <c r="X198" i="8"/>
  <c r="R198" i="8"/>
  <c r="X194" i="8"/>
  <c r="R194" i="8"/>
  <c r="L194" i="8" s="1"/>
  <c r="X190" i="8"/>
  <c r="R190" i="8"/>
  <c r="X201" i="8"/>
  <c r="R201" i="8"/>
  <c r="L201" i="8" s="1"/>
  <c r="X197" i="8"/>
  <c r="R197" i="8"/>
  <c r="X193" i="8"/>
  <c r="R193" i="8"/>
  <c r="L193" i="8" s="1"/>
  <c r="X189" i="8"/>
  <c r="R189" i="8"/>
  <c r="R199" i="8"/>
  <c r="R195" i="8"/>
  <c r="L195" i="8" s="1"/>
  <c r="R191" i="8"/>
  <c r="R187" i="8"/>
  <c r="X183" i="8"/>
  <c r="R183" i="8"/>
  <c r="L183" i="8" s="1"/>
  <c r="X179" i="8"/>
  <c r="X200" i="8"/>
  <c r="X196" i="8"/>
  <c r="X192" i="8"/>
  <c r="X188" i="8"/>
  <c r="X186" i="8"/>
  <c r="R186" i="8"/>
  <c r="L186" i="8" s="1"/>
  <c r="X182" i="8"/>
  <c r="R182" i="8"/>
  <c r="L182" i="8" s="1"/>
  <c r="X178" i="8"/>
  <c r="R178" i="8"/>
  <c r="L178" i="8" s="1"/>
  <c r="R184" i="8"/>
  <c r="R180" i="8"/>
  <c r="X177" i="8"/>
  <c r="R176" i="8"/>
  <c r="X174" i="8"/>
  <c r="R174" i="8"/>
  <c r="L174" i="8" s="1"/>
  <c r="X170" i="8"/>
  <c r="R170" i="8"/>
  <c r="L170" i="8" s="1"/>
  <c r="X166" i="8"/>
  <c r="R166" i="8"/>
  <c r="L166" i="8" s="1"/>
  <c r="X162" i="8"/>
  <c r="R162" i="8"/>
  <c r="L162" i="8" s="1"/>
  <c r="X158" i="8"/>
  <c r="R158" i="8"/>
  <c r="L158" i="8" s="1"/>
  <c r="X154" i="8"/>
  <c r="R154" i="8"/>
  <c r="L154" i="8" s="1"/>
  <c r="X150" i="8"/>
  <c r="R150" i="8"/>
  <c r="L150" i="8" s="1"/>
  <c r="X146" i="8"/>
  <c r="R146" i="8"/>
  <c r="L146" i="8" s="1"/>
  <c r="R200" i="8"/>
  <c r="L200" i="8" s="1"/>
  <c r="X199" i="8"/>
  <c r="R196" i="8"/>
  <c r="L196" i="8" s="1"/>
  <c r="X195" i="8"/>
  <c r="R192" i="8"/>
  <c r="L192" i="8" s="1"/>
  <c r="X191" i="8"/>
  <c r="R188" i="8"/>
  <c r="X187" i="8"/>
  <c r="R185" i="8"/>
  <c r="L185" i="8" s="1"/>
  <c r="R181" i="8"/>
  <c r="L181" i="8" s="1"/>
  <c r="X175" i="8"/>
  <c r="X171" i="8"/>
  <c r="X167" i="8"/>
  <c r="X163" i="8"/>
  <c r="X159" i="8"/>
  <c r="X155" i="8"/>
  <c r="X151" i="8"/>
  <c r="X147" i="8"/>
  <c r="X144" i="8"/>
  <c r="R144" i="8"/>
  <c r="L144" i="8" s="1"/>
  <c r="X184" i="8"/>
  <c r="X180" i="8"/>
  <c r="R179" i="8"/>
  <c r="X176" i="8"/>
  <c r="R173" i="8"/>
  <c r="R169" i="8"/>
  <c r="L169" i="8" s="1"/>
  <c r="R165" i="8"/>
  <c r="R161" i="8"/>
  <c r="R157" i="8"/>
  <c r="R153" i="8"/>
  <c r="L153" i="8" s="1"/>
  <c r="R149" i="8"/>
  <c r="R145" i="8"/>
  <c r="X143" i="8"/>
  <c r="R143" i="8"/>
  <c r="L143" i="8" s="1"/>
  <c r="X139" i="8"/>
  <c r="R139" i="8"/>
  <c r="L139" i="8" s="1"/>
  <c r="X135" i="8"/>
  <c r="R135" i="8"/>
  <c r="L135" i="8" s="1"/>
  <c r="X185" i="8"/>
  <c r="X181" i="8"/>
  <c r="X173" i="8"/>
  <c r="X172" i="8"/>
  <c r="X169" i="8"/>
  <c r="X168" i="8"/>
  <c r="X165" i="8"/>
  <c r="X164" i="8"/>
  <c r="X161" i="8"/>
  <c r="X160" i="8"/>
  <c r="X157" i="8"/>
  <c r="X156" i="8"/>
  <c r="X153" i="8"/>
  <c r="X152" i="8"/>
  <c r="X149" i="8"/>
  <c r="X148" i="8"/>
  <c r="X145" i="8"/>
  <c r="X141" i="8"/>
  <c r="R140" i="8"/>
  <c r="X137" i="8"/>
  <c r="R136" i="8"/>
  <c r="X133" i="8"/>
  <c r="R132" i="8"/>
  <c r="L132" i="8" s="1"/>
  <c r="X129" i="8"/>
  <c r="R129" i="8"/>
  <c r="X125" i="8"/>
  <c r="R125" i="8"/>
  <c r="L125" i="8" s="1"/>
  <c r="X121" i="8"/>
  <c r="R121" i="8"/>
  <c r="X117" i="8"/>
  <c r="R117" i="8"/>
  <c r="L117" i="8" s="1"/>
  <c r="X113" i="8"/>
  <c r="R113" i="8"/>
  <c r="X109" i="8"/>
  <c r="R109" i="8"/>
  <c r="L109" i="8" s="1"/>
  <c r="X105" i="8"/>
  <c r="R105" i="8"/>
  <c r="X101" i="8"/>
  <c r="R101" i="8"/>
  <c r="L101" i="8" s="1"/>
  <c r="X97" i="8"/>
  <c r="R97" i="8"/>
  <c r="X93" i="8"/>
  <c r="R93" i="8"/>
  <c r="L93" i="8" s="1"/>
  <c r="X89" i="8"/>
  <c r="R89" i="8"/>
  <c r="R177" i="8"/>
  <c r="L177" i="8" s="1"/>
  <c r="R175" i="8"/>
  <c r="L175" i="8" s="1"/>
  <c r="R172" i="8"/>
  <c r="L172" i="8" s="1"/>
  <c r="R171" i="8"/>
  <c r="L171" i="8" s="1"/>
  <c r="R168" i="8"/>
  <c r="L168" i="8" s="1"/>
  <c r="R167" i="8"/>
  <c r="L167" i="8" s="1"/>
  <c r="R164" i="8"/>
  <c r="L164" i="8" s="1"/>
  <c r="R163" i="8"/>
  <c r="R160" i="8"/>
  <c r="L160" i="8" s="1"/>
  <c r="R159" i="8"/>
  <c r="L159" i="8" s="1"/>
  <c r="R156" i="8"/>
  <c r="L156" i="8" s="1"/>
  <c r="R155" i="8"/>
  <c r="L155" i="8" s="1"/>
  <c r="R152" i="8"/>
  <c r="L152" i="8" s="1"/>
  <c r="R151" i="8"/>
  <c r="L151" i="8" s="1"/>
  <c r="R148" i="8"/>
  <c r="L148" i="8" s="1"/>
  <c r="R147" i="8"/>
  <c r="R142" i="8"/>
  <c r="X140" i="8"/>
  <c r="X136" i="8"/>
  <c r="X132" i="8"/>
  <c r="X128" i="8"/>
  <c r="R128" i="8"/>
  <c r="L128" i="8" s="1"/>
  <c r="X124" i="8"/>
  <c r="R124" i="8"/>
  <c r="X120" i="8"/>
  <c r="R120" i="8"/>
  <c r="L120" i="8" s="1"/>
  <c r="X116" i="8"/>
  <c r="R116" i="8"/>
  <c r="X112" i="8"/>
  <c r="R112" i="8"/>
  <c r="L112" i="8" s="1"/>
  <c r="X108" i="8"/>
  <c r="R108" i="8"/>
  <c r="X104" i="8"/>
  <c r="R104" i="8"/>
  <c r="L104" i="8" s="1"/>
  <c r="X100" i="8"/>
  <c r="R100" i="8"/>
  <c r="X96" i="8"/>
  <c r="R96" i="8"/>
  <c r="L96" i="8" s="1"/>
  <c r="X92" i="8"/>
  <c r="R92" i="8"/>
  <c r="X138" i="8"/>
  <c r="X134" i="8"/>
  <c r="X131" i="8"/>
  <c r="X127" i="8"/>
  <c r="X123" i="8"/>
  <c r="X119" i="8"/>
  <c r="X115" i="8"/>
  <c r="X111" i="8"/>
  <c r="X107" i="8"/>
  <c r="X103" i="8"/>
  <c r="X99" i="8"/>
  <c r="X95" i="8"/>
  <c r="X91" i="8"/>
  <c r="R131" i="8"/>
  <c r="R127" i="8"/>
  <c r="L127" i="8" s="1"/>
  <c r="R123" i="8"/>
  <c r="R119" i="8"/>
  <c r="R115" i="8"/>
  <c r="R111" i="8"/>
  <c r="L111" i="8" s="1"/>
  <c r="X142" i="8"/>
  <c r="R130" i="8"/>
  <c r="L130" i="8" s="1"/>
  <c r="R126" i="8"/>
  <c r="R122" i="8"/>
  <c r="L122" i="8" s="1"/>
  <c r="R118" i="8"/>
  <c r="L118" i="8" s="1"/>
  <c r="R114" i="8"/>
  <c r="L114" i="8" s="1"/>
  <c r="X110" i="8"/>
  <c r="X106" i="8"/>
  <c r="X102" i="8"/>
  <c r="X98" i="8"/>
  <c r="X94" i="8"/>
  <c r="X90" i="8"/>
  <c r="R110" i="8"/>
  <c r="R107" i="8"/>
  <c r="L107" i="8" s="1"/>
  <c r="R106" i="8"/>
  <c r="R103" i="8"/>
  <c r="L103" i="8" s="1"/>
  <c r="R102" i="8"/>
  <c r="L102" i="8" s="1"/>
  <c r="R99" i="8"/>
  <c r="R98" i="8"/>
  <c r="L98" i="8" s="1"/>
  <c r="R95" i="8"/>
  <c r="L95" i="8" s="1"/>
  <c r="R94" i="8"/>
  <c r="R91" i="8"/>
  <c r="L91" i="8" s="1"/>
  <c r="R90" i="8"/>
  <c r="W199" i="8"/>
  <c r="Q199" i="8"/>
  <c r="W195" i="8"/>
  <c r="Q195" i="8"/>
  <c r="K195" i="8" s="1"/>
  <c r="W191" i="8"/>
  <c r="Q191" i="8"/>
  <c r="W187" i="8"/>
  <c r="W202" i="8"/>
  <c r="Q202" i="8"/>
  <c r="K202" i="8" s="1"/>
  <c r="W198" i="8"/>
  <c r="Q198" i="8"/>
  <c r="K198" i="8" s="1"/>
  <c r="W194" i="8"/>
  <c r="Q194" i="8"/>
  <c r="K194" i="8" s="1"/>
  <c r="W190" i="8"/>
  <c r="Q190" i="8"/>
  <c r="K190" i="8" s="1"/>
  <c r="W201" i="8"/>
  <c r="Q200" i="8"/>
  <c r="K200" i="8" s="1"/>
  <c r="W197" i="8"/>
  <c r="Q196" i="8"/>
  <c r="W193" i="8"/>
  <c r="Q192" i="8"/>
  <c r="K192" i="8" s="1"/>
  <c r="W189" i="8"/>
  <c r="Q188" i="8"/>
  <c r="W184" i="8"/>
  <c r="Q184" i="8"/>
  <c r="K184" i="8" s="1"/>
  <c r="W180" i="8"/>
  <c r="Q180" i="8"/>
  <c r="K180" i="8" s="1"/>
  <c r="Q187" i="8"/>
  <c r="K187" i="8" s="1"/>
  <c r="W183" i="8"/>
  <c r="Q183" i="8"/>
  <c r="W179" i="8"/>
  <c r="Q179" i="8"/>
  <c r="K179" i="8" s="1"/>
  <c r="W186" i="8"/>
  <c r="Q185" i="8"/>
  <c r="W182" i="8"/>
  <c r="Q181" i="8"/>
  <c r="Q177" i="8"/>
  <c r="W175" i="8"/>
  <c r="Q175" i="8"/>
  <c r="K175" i="8" s="1"/>
  <c r="W171" i="8"/>
  <c r="Q171" i="8"/>
  <c r="K171" i="8" s="1"/>
  <c r="W167" i="8"/>
  <c r="Q167" i="8"/>
  <c r="K167" i="8" s="1"/>
  <c r="W163" i="8"/>
  <c r="Q163" i="8"/>
  <c r="K163" i="8" s="1"/>
  <c r="W159" i="8"/>
  <c r="Q159" i="8"/>
  <c r="K159" i="8" s="1"/>
  <c r="W155" i="8"/>
  <c r="Q155" i="8"/>
  <c r="K155" i="8" s="1"/>
  <c r="W151" i="8"/>
  <c r="Q151" i="8"/>
  <c r="K151" i="8" s="1"/>
  <c r="W147" i="8"/>
  <c r="Q147" i="8"/>
  <c r="K147" i="8" s="1"/>
  <c r="Q186" i="8"/>
  <c r="Q182" i="8"/>
  <c r="K182" i="8" s="1"/>
  <c r="Q178" i="8"/>
  <c r="W177" i="8"/>
  <c r="Q176" i="8"/>
  <c r="Q174" i="8"/>
  <c r="K174" i="8" s="1"/>
  <c r="W172" i="8"/>
  <c r="Q170" i="8"/>
  <c r="K170" i="8" s="1"/>
  <c r="W168" i="8"/>
  <c r="Q166" i="8"/>
  <c r="W164" i="8"/>
  <c r="Q162" i="8"/>
  <c r="W160" i="8"/>
  <c r="Q158" i="8"/>
  <c r="K158" i="8" s="1"/>
  <c r="W156" i="8"/>
  <c r="Q154" i="8"/>
  <c r="K154" i="8" s="1"/>
  <c r="W152" i="8"/>
  <c r="Q150" i="8"/>
  <c r="W148" i="8"/>
  <c r="Q146" i="8"/>
  <c r="W174" i="8"/>
  <c r="W170" i="8"/>
  <c r="W166" i="8"/>
  <c r="W162" i="8"/>
  <c r="W158" i="8"/>
  <c r="W154" i="8"/>
  <c r="W150" i="8"/>
  <c r="W146" i="8"/>
  <c r="W144" i="8"/>
  <c r="Q144" i="8"/>
  <c r="K144" i="8" s="1"/>
  <c r="W140" i="8"/>
  <c r="Q140" i="8"/>
  <c r="K140" i="8" s="1"/>
  <c r="W136" i="8"/>
  <c r="Q136" i="8"/>
  <c r="K136" i="8" s="1"/>
  <c r="W132" i="8"/>
  <c r="Q132" i="8"/>
  <c r="K132" i="8" s="1"/>
  <c r="Q143" i="8"/>
  <c r="W142" i="8"/>
  <c r="Q141" i="8"/>
  <c r="W138" i="8"/>
  <c r="Q137" i="8"/>
  <c r="W134" i="8"/>
  <c r="Q133" i="8"/>
  <c r="W130" i="8"/>
  <c r="Q130" i="8"/>
  <c r="W126" i="8"/>
  <c r="Q126" i="8"/>
  <c r="K126" i="8" s="1"/>
  <c r="W122" i="8"/>
  <c r="Q122" i="8"/>
  <c r="W118" i="8"/>
  <c r="Q118" i="8"/>
  <c r="K118" i="8" s="1"/>
  <c r="W114" i="8"/>
  <c r="Q114" i="8"/>
  <c r="W110" i="8"/>
  <c r="Q110" i="8"/>
  <c r="K110" i="8" s="1"/>
  <c r="W106" i="8"/>
  <c r="Q106" i="8"/>
  <c r="W102" i="8"/>
  <c r="Q102" i="8"/>
  <c r="K102" i="8" s="1"/>
  <c r="W98" i="8"/>
  <c r="Q98" i="8"/>
  <c r="W94" i="8"/>
  <c r="Q94" i="8"/>
  <c r="K94" i="8" s="1"/>
  <c r="W90" i="8"/>
  <c r="Q90" i="8"/>
  <c r="W185" i="8"/>
  <c r="W181" i="8"/>
  <c r="W173" i="8"/>
  <c r="W169" i="8"/>
  <c r="W165" i="8"/>
  <c r="W161" i="8"/>
  <c r="W157" i="8"/>
  <c r="W153" i="8"/>
  <c r="W149" i="8"/>
  <c r="W145" i="8"/>
  <c r="W141" i="8"/>
  <c r="Q139" i="8"/>
  <c r="W137" i="8"/>
  <c r="Q135" i="8"/>
  <c r="K135" i="8" s="1"/>
  <c r="W133" i="8"/>
  <c r="W129" i="8"/>
  <c r="Q129" i="8"/>
  <c r="K129" i="8" s="1"/>
  <c r="W125" i="8"/>
  <c r="Q125" i="8"/>
  <c r="K125" i="8" s="1"/>
  <c r="W121" i="8"/>
  <c r="Q121" i="8"/>
  <c r="K121" i="8" s="1"/>
  <c r="W117" i="8"/>
  <c r="Q117" i="8"/>
  <c r="K117" i="8" s="1"/>
  <c r="W113" i="8"/>
  <c r="Q113" i="8"/>
  <c r="K113" i="8" s="1"/>
  <c r="W109" i="8"/>
  <c r="Q109" i="8"/>
  <c r="K109" i="8" s="1"/>
  <c r="W105" i="8"/>
  <c r="Q105" i="8"/>
  <c r="K105" i="8" s="1"/>
  <c r="W101" i="8"/>
  <c r="Q101" i="8"/>
  <c r="K101" i="8" s="1"/>
  <c r="W97" i="8"/>
  <c r="Q97" i="8"/>
  <c r="K97" i="8" s="1"/>
  <c r="W93" i="8"/>
  <c r="Q93" i="8"/>
  <c r="K93" i="8" s="1"/>
  <c r="W89" i="8"/>
  <c r="Q89" i="8"/>
  <c r="W200" i="8"/>
  <c r="W196" i="8"/>
  <c r="W192" i="8"/>
  <c r="W188" i="8"/>
  <c r="W176" i="8"/>
  <c r="Q173" i="8"/>
  <c r="K173" i="8" s="1"/>
  <c r="Q169" i="8"/>
  <c r="K169" i="8" s="1"/>
  <c r="Q165" i="8"/>
  <c r="K165" i="8" s="1"/>
  <c r="Q161" i="8"/>
  <c r="K161" i="8" s="1"/>
  <c r="Q157" i="8"/>
  <c r="K157" i="8" s="1"/>
  <c r="Q153" i="8"/>
  <c r="K153" i="8" s="1"/>
  <c r="Q149" i="8"/>
  <c r="K149" i="8" s="1"/>
  <c r="Q145" i="8"/>
  <c r="K145" i="8" s="1"/>
  <c r="Q142" i="8"/>
  <c r="K142" i="8" s="1"/>
  <c r="W139" i="8"/>
  <c r="W135" i="8"/>
  <c r="Q201" i="8"/>
  <c r="K201" i="8" s="1"/>
  <c r="Q197" i="8"/>
  <c r="K197" i="8" s="1"/>
  <c r="Q193" i="8"/>
  <c r="Q189" i="8"/>
  <c r="K189" i="8" s="1"/>
  <c r="W178" i="8"/>
  <c r="W143" i="8"/>
  <c r="Q138" i="8"/>
  <c r="Q134" i="8"/>
  <c r="K134" i="8" s="1"/>
  <c r="Q172" i="8"/>
  <c r="K172" i="8" s="1"/>
  <c r="Q164" i="8"/>
  <c r="K164" i="8" s="1"/>
  <c r="Q156" i="8"/>
  <c r="Q148" i="8"/>
  <c r="Q168" i="8"/>
  <c r="K168" i="8" s="1"/>
  <c r="Q160" i="8"/>
  <c r="K160" i="8" s="1"/>
  <c r="Q152" i="8"/>
  <c r="K152" i="8" s="1"/>
  <c r="W131" i="8"/>
  <c r="Q128" i="8"/>
  <c r="K128" i="8" s="1"/>
  <c r="W127" i="8"/>
  <c r="Q124" i="8"/>
  <c r="K124" i="8" s="1"/>
  <c r="W123" i="8"/>
  <c r="Q120" i="8"/>
  <c r="K120" i="8" s="1"/>
  <c r="W119" i="8"/>
  <c r="Q116" i="8"/>
  <c r="K116" i="8" s="1"/>
  <c r="W115" i="8"/>
  <c r="Q112" i="8"/>
  <c r="K112" i="8" s="1"/>
  <c r="W111" i="8"/>
  <c r="W108" i="8"/>
  <c r="W104" i="8"/>
  <c r="W100" i="8"/>
  <c r="W96" i="8"/>
  <c r="W92" i="8"/>
  <c r="V28" i="8"/>
  <c r="D28" i="8" s="1"/>
  <c r="O29" i="8"/>
  <c r="O84" i="8" s="1"/>
  <c r="X30" i="8"/>
  <c r="Q31" i="8"/>
  <c r="V32" i="8"/>
  <c r="D32" i="8" s="1"/>
  <c r="U33" i="8"/>
  <c r="D33" i="8" s="1"/>
  <c r="R34" i="8"/>
  <c r="W35" i="8"/>
  <c r="P36" i="8"/>
  <c r="O37" i="8"/>
  <c r="X38" i="8"/>
  <c r="W39" i="8"/>
  <c r="P40" i="8"/>
  <c r="O41" i="8"/>
  <c r="R42" i="8"/>
  <c r="Q43" i="8"/>
  <c r="V44" i="8"/>
  <c r="U45" i="8"/>
  <c r="D45" i="8" s="1"/>
  <c r="R46" i="8"/>
  <c r="Q47" i="8"/>
  <c r="P48" i="8"/>
  <c r="J48" i="8" s="1"/>
  <c r="U49" i="8"/>
  <c r="D49" i="8" s="1"/>
  <c r="O51" i="8"/>
  <c r="U53" i="8"/>
  <c r="O55" i="8"/>
  <c r="U57" i="8"/>
  <c r="D57" i="8" s="1"/>
  <c r="W59" i="8"/>
  <c r="U62" i="8"/>
  <c r="X66" i="8"/>
  <c r="O69" i="8"/>
  <c r="O71" i="8"/>
  <c r="O89" i="8"/>
  <c r="Q91" i="8"/>
  <c r="O93" i="8"/>
  <c r="Q95" i="8"/>
  <c r="K95" i="8" s="1"/>
  <c r="O97" i="8"/>
  <c r="Q99" i="8"/>
  <c r="O101" i="8"/>
  <c r="Q103" i="8"/>
  <c r="K103" i="8" s="1"/>
  <c r="O105" i="8"/>
  <c r="Q107" i="8"/>
  <c r="K107" i="8" s="1"/>
  <c r="Q108" i="8"/>
  <c r="K108" i="8" s="1"/>
  <c r="U110" i="8"/>
  <c r="Q119" i="8"/>
  <c r="I28" i="8"/>
  <c r="R28" i="8"/>
  <c r="X28" i="8"/>
  <c r="Q29" i="8"/>
  <c r="W29" i="8"/>
  <c r="P30" i="8"/>
  <c r="J30" i="8" s="1"/>
  <c r="V30" i="8"/>
  <c r="O31" i="8"/>
  <c r="U31" i="8"/>
  <c r="R32" i="8"/>
  <c r="L32" i="8" s="1"/>
  <c r="X32" i="8"/>
  <c r="Q33" i="8"/>
  <c r="W33" i="8"/>
  <c r="P34" i="8"/>
  <c r="J34" i="8" s="1"/>
  <c r="V34" i="8"/>
  <c r="O35" i="8"/>
  <c r="U35" i="8"/>
  <c r="D35" i="8" s="1"/>
  <c r="R36" i="8"/>
  <c r="L36" i="8" s="1"/>
  <c r="X36" i="8"/>
  <c r="Q37" i="8"/>
  <c r="W37" i="8"/>
  <c r="P38" i="8"/>
  <c r="J38" i="8" s="1"/>
  <c r="V38" i="8"/>
  <c r="O39" i="8"/>
  <c r="U39" i="8"/>
  <c r="D39" i="8" s="1"/>
  <c r="R40" i="8"/>
  <c r="L40" i="8" s="1"/>
  <c r="X40" i="8"/>
  <c r="Q41" i="8"/>
  <c r="W41" i="8"/>
  <c r="P42" i="8"/>
  <c r="J42" i="8" s="1"/>
  <c r="V42" i="8"/>
  <c r="O43" i="8"/>
  <c r="U43" i="8"/>
  <c r="R44" i="8"/>
  <c r="L44" i="8" s="1"/>
  <c r="X44" i="8"/>
  <c r="Q45" i="8"/>
  <c r="W45" i="8"/>
  <c r="P46" i="8"/>
  <c r="J46" i="8" s="1"/>
  <c r="V46" i="8"/>
  <c r="O47" i="8"/>
  <c r="U47" i="8"/>
  <c r="U48" i="8"/>
  <c r="D48" i="8" s="1"/>
  <c r="O49" i="8"/>
  <c r="X50" i="8"/>
  <c r="U51" i="8"/>
  <c r="R52" i="8"/>
  <c r="L52" i="8" s="1"/>
  <c r="O53" i="8"/>
  <c r="X54" i="8"/>
  <c r="U55" i="8"/>
  <c r="D55" i="8" s="1"/>
  <c r="R56" i="8"/>
  <c r="L56" i="8" s="1"/>
  <c r="O57" i="8"/>
  <c r="O59" i="8"/>
  <c r="V60" i="8"/>
  <c r="V61" i="8"/>
  <c r="O63" i="8"/>
  <c r="V64" i="8"/>
  <c r="W65" i="8"/>
  <c r="O66" i="8"/>
  <c r="Q68" i="8"/>
  <c r="K68" i="8" s="1"/>
  <c r="W69" i="8"/>
  <c r="O70" i="8"/>
  <c r="W72" i="8"/>
  <c r="V74" i="8"/>
  <c r="W76" i="8"/>
  <c r="V78" i="8"/>
  <c r="O113" i="8"/>
  <c r="O117" i="8"/>
  <c r="O121" i="8"/>
  <c r="O125" i="8"/>
  <c r="O129" i="8"/>
  <c r="R133" i="8"/>
  <c r="L133" i="8" s="1"/>
  <c r="R137" i="8"/>
  <c r="R141" i="8"/>
  <c r="L141" i="8" s="1"/>
  <c r="V143" i="8"/>
  <c r="P145" i="8"/>
  <c r="J145" i="8" s="1"/>
  <c r="P153" i="8"/>
  <c r="J153" i="8" s="1"/>
  <c r="P161" i="8"/>
  <c r="J161" i="8" s="1"/>
  <c r="P169" i="8"/>
  <c r="J169" i="8" s="1"/>
  <c r="M209" i="8"/>
  <c r="M215" i="8" s="1"/>
  <c r="E209" i="8"/>
  <c r="E215" i="8" s="1"/>
  <c r="I129" i="8" l="1"/>
  <c r="C129" i="8"/>
  <c r="G129" i="8" s="1"/>
  <c r="C66" i="8"/>
  <c r="G66" i="8" s="1"/>
  <c r="I66" i="8"/>
  <c r="I101" i="8"/>
  <c r="C101" i="8"/>
  <c r="I69" i="8"/>
  <c r="C69" i="8"/>
  <c r="G69" i="8" s="1"/>
  <c r="C41" i="8"/>
  <c r="I41" i="8"/>
  <c r="K177" i="8"/>
  <c r="X209" i="8"/>
  <c r="X215" i="8" s="1"/>
  <c r="L180" i="8"/>
  <c r="L191" i="8"/>
  <c r="K72" i="8"/>
  <c r="I139" i="8"/>
  <c r="C139" i="8"/>
  <c r="D106" i="8"/>
  <c r="D90" i="8"/>
  <c r="J147" i="8"/>
  <c r="J163" i="8"/>
  <c r="I183" i="8"/>
  <c r="C183" i="8"/>
  <c r="C114" i="8"/>
  <c r="I114" i="8"/>
  <c r="D137" i="8"/>
  <c r="D166" i="8"/>
  <c r="D95" i="8"/>
  <c r="D111" i="8"/>
  <c r="D127" i="8"/>
  <c r="C92" i="8"/>
  <c r="G92" i="8" s="1"/>
  <c r="I92" i="8"/>
  <c r="C116" i="8"/>
  <c r="I116" i="8"/>
  <c r="C124" i="8"/>
  <c r="G124" i="8" s="1"/>
  <c r="I124" i="8"/>
  <c r="D155" i="8"/>
  <c r="D163" i="8"/>
  <c r="C134" i="8"/>
  <c r="G134" i="8" s="1"/>
  <c r="I134" i="8"/>
  <c r="I151" i="8"/>
  <c r="C151" i="8"/>
  <c r="G151" i="8" s="1"/>
  <c r="I167" i="8"/>
  <c r="C167" i="8"/>
  <c r="I148" i="8"/>
  <c r="C148" i="8"/>
  <c r="D179" i="8"/>
  <c r="I191" i="8"/>
  <c r="C191" i="8"/>
  <c r="D196" i="8"/>
  <c r="D197" i="8"/>
  <c r="C58" i="8"/>
  <c r="I58" i="8"/>
  <c r="D65" i="8"/>
  <c r="C76" i="8"/>
  <c r="G76" i="8" s="1"/>
  <c r="I76" i="8"/>
  <c r="C77" i="8"/>
  <c r="I77" i="8"/>
  <c r="I125" i="8"/>
  <c r="C125" i="8"/>
  <c r="G125" i="8" s="1"/>
  <c r="C70" i="8"/>
  <c r="G70" i="8" s="1"/>
  <c r="I70" i="8"/>
  <c r="D47" i="8"/>
  <c r="D43" i="8"/>
  <c r="K91" i="8"/>
  <c r="J40" i="8"/>
  <c r="C40" i="8"/>
  <c r="G40" i="8" s="1"/>
  <c r="K133" i="8"/>
  <c r="K181" i="8"/>
  <c r="L126" i="8"/>
  <c r="L131" i="8"/>
  <c r="L140" i="8"/>
  <c r="L173" i="8"/>
  <c r="K63" i="8"/>
  <c r="L75" i="8"/>
  <c r="D71" i="8"/>
  <c r="W84" i="8"/>
  <c r="I135" i="8"/>
  <c r="C135" i="8"/>
  <c r="G135" i="8" s="1"/>
  <c r="I61" i="8"/>
  <c r="C61" i="8"/>
  <c r="J97" i="8"/>
  <c r="J113" i="8"/>
  <c r="J121" i="8"/>
  <c r="J143" i="8"/>
  <c r="J166" i="8"/>
  <c r="J194" i="8"/>
  <c r="D97" i="8"/>
  <c r="D129" i="8"/>
  <c r="I187" i="8"/>
  <c r="C187" i="8"/>
  <c r="G187" i="8" s="1"/>
  <c r="C118" i="8"/>
  <c r="G118" i="8" s="1"/>
  <c r="I118" i="8"/>
  <c r="C140" i="8"/>
  <c r="G140" i="8" s="1"/>
  <c r="I140" i="8"/>
  <c r="C99" i="8"/>
  <c r="I99" i="8"/>
  <c r="C107" i="8"/>
  <c r="I107" i="8"/>
  <c r="C131" i="8"/>
  <c r="I131" i="8"/>
  <c r="D92" i="8"/>
  <c r="D108" i="8"/>
  <c r="D124" i="8"/>
  <c r="I150" i="8"/>
  <c r="C150" i="8"/>
  <c r="G150" i="8" s="1"/>
  <c r="I166" i="8"/>
  <c r="C166" i="8"/>
  <c r="D134" i="8"/>
  <c r="D160" i="8"/>
  <c r="I176" i="8"/>
  <c r="C176" i="8"/>
  <c r="G176" i="8" s="1"/>
  <c r="I168" i="8"/>
  <c r="C168" i="8"/>
  <c r="C149" i="8"/>
  <c r="G149" i="8" s="1"/>
  <c r="I149" i="8"/>
  <c r="C165" i="8"/>
  <c r="I165" i="8"/>
  <c r="D183" i="8"/>
  <c r="D181" i="8"/>
  <c r="D198" i="8"/>
  <c r="C200" i="8"/>
  <c r="G200" i="8" s="1"/>
  <c r="I200" i="8"/>
  <c r="C201" i="8"/>
  <c r="I201" i="8"/>
  <c r="D61" i="8"/>
  <c r="D59" i="8"/>
  <c r="D76" i="8"/>
  <c r="L137" i="8"/>
  <c r="I121" i="8"/>
  <c r="C121" i="8"/>
  <c r="G121" i="8" s="1"/>
  <c r="C59" i="8"/>
  <c r="I59" i="8"/>
  <c r="C47" i="8"/>
  <c r="I47" i="8"/>
  <c r="K45" i="8"/>
  <c r="C43" i="8"/>
  <c r="I43" i="8"/>
  <c r="K41" i="8"/>
  <c r="C39" i="8"/>
  <c r="G39" i="8" s="1"/>
  <c r="I39" i="8"/>
  <c r="K37" i="8"/>
  <c r="C35" i="8"/>
  <c r="G35" i="8" s="1"/>
  <c r="I35" i="8"/>
  <c r="K33" i="8"/>
  <c r="C31" i="8"/>
  <c r="I31" i="8"/>
  <c r="K29" i="8"/>
  <c r="K119" i="8"/>
  <c r="I105" i="8"/>
  <c r="C105" i="8"/>
  <c r="I97" i="8"/>
  <c r="C97" i="8"/>
  <c r="O209" i="8"/>
  <c r="O215" i="8" s="1"/>
  <c r="I89" i="8"/>
  <c r="C89" i="8"/>
  <c r="D62" i="8"/>
  <c r="D53" i="8"/>
  <c r="K47" i="8"/>
  <c r="K43" i="8"/>
  <c r="K31" i="8"/>
  <c r="K148" i="8"/>
  <c r="Q209" i="8"/>
  <c r="Q215" i="8" s="1"/>
  <c r="K89" i="8"/>
  <c r="K150" i="8"/>
  <c r="K166" i="8"/>
  <c r="K188" i="8"/>
  <c r="K196" i="8"/>
  <c r="L99" i="8"/>
  <c r="L119" i="8"/>
  <c r="L142" i="8"/>
  <c r="L145" i="8"/>
  <c r="L161" i="8"/>
  <c r="L176" i="8"/>
  <c r="L199" i="8"/>
  <c r="L66" i="8"/>
  <c r="L134" i="8"/>
  <c r="D79" i="8"/>
  <c r="I74" i="8"/>
  <c r="C74" i="8"/>
  <c r="K69" i="8"/>
  <c r="K61" i="8"/>
  <c r="I46" i="8"/>
  <c r="C46" i="8"/>
  <c r="G46" i="8" s="1"/>
  <c r="K44" i="8"/>
  <c r="I42" i="8"/>
  <c r="C42" i="8"/>
  <c r="G42" i="8" s="1"/>
  <c r="K40" i="8"/>
  <c r="C38" i="8"/>
  <c r="G38" i="8" s="1"/>
  <c r="I38" i="8"/>
  <c r="K36" i="8"/>
  <c r="I34" i="8"/>
  <c r="C34" i="8"/>
  <c r="G34" i="8" s="1"/>
  <c r="K32" i="8"/>
  <c r="C30" i="8"/>
  <c r="G30" i="8" s="1"/>
  <c r="I30" i="8"/>
  <c r="Q84" i="8"/>
  <c r="K28" i="8"/>
  <c r="J157" i="8"/>
  <c r="K131" i="8"/>
  <c r="K111" i="8"/>
  <c r="D102" i="8"/>
  <c r="D94" i="8"/>
  <c r="I67" i="8"/>
  <c r="C67" i="8"/>
  <c r="D58" i="8"/>
  <c r="L50" i="8"/>
  <c r="C45" i="8"/>
  <c r="G45" i="8" s="1"/>
  <c r="I45" i="8"/>
  <c r="D41" i="8"/>
  <c r="D37" i="8"/>
  <c r="I33" i="8"/>
  <c r="C33" i="8"/>
  <c r="G33" i="8" s="1"/>
  <c r="D29" i="8"/>
  <c r="D84" i="8" s="1"/>
  <c r="J135" i="8"/>
  <c r="J136" i="8"/>
  <c r="J183" i="8"/>
  <c r="J151" i="8"/>
  <c r="J159" i="8"/>
  <c r="J167" i="8"/>
  <c r="J175" i="8"/>
  <c r="J193" i="8"/>
  <c r="J180" i="8"/>
  <c r="J181" i="8"/>
  <c r="D176" i="8"/>
  <c r="D101" i="8"/>
  <c r="D117" i="8"/>
  <c r="C179" i="8"/>
  <c r="I179" i="8"/>
  <c r="D126" i="8"/>
  <c r="C90" i="8"/>
  <c r="G90" i="8" s="1"/>
  <c r="I90" i="8"/>
  <c r="C106" i="8"/>
  <c r="I106" i="8"/>
  <c r="C122" i="8"/>
  <c r="G122" i="8" s="1"/>
  <c r="I122" i="8"/>
  <c r="D133" i="8"/>
  <c r="D141" i="8"/>
  <c r="D158" i="8"/>
  <c r="D174" i="8"/>
  <c r="D91" i="8"/>
  <c r="D99" i="8"/>
  <c r="D107" i="8"/>
  <c r="D115" i="8"/>
  <c r="D123" i="8"/>
  <c r="D131" i="8"/>
  <c r="D180" i="8"/>
  <c r="C96" i="8"/>
  <c r="I96" i="8"/>
  <c r="C104" i="8"/>
  <c r="G104" i="8" s="1"/>
  <c r="I104" i="8"/>
  <c r="C112" i="8"/>
  <c r="I112" i="8"/>
  <c r="C120" i="8"/>
  <c r="I120" i="8"/>
  <c r="C128" i="8"/>
  <c r="I128" i="8"/>
  <c r="I144" i="8"/>
  <c r="C144" i="8"/>
  <c r="G144" i="8" s="1"/>
  <c r="D151" i="8"/>
  <c r="D159" i="8"/>
  <c r="D167" i="8"/>
  <c r="D175" i="8"/>
  <c r="C138" i="8"/>
  <c r="I138" i="8"/>
  <c r="I147" i="8"/>
  <c r="C147" i="8"/>
  <c r="I155" i="8"/>
  <c r="C155" i="8"/>
  <c r="G155" i="8" s="1"/>
  <c r="I163" i="8"/>
  <c r="C163" i="8"/>
  <c r="G163" i="8" s="1"/>
  <c r="I171" i="8"/>
  <c r="C171" i="8"/>
  <c r="C143" i="8"/>
  <c r="I143" i="8"/>
  <c r="I156" i="8"/>
  <c r="C156" i="8"/>
  <c r="I172" i="8"/>
  <c r="C172" i="8"/>
  <c r="G172" i="8" s="1"/>
  <c r="I202" i="8"/>
  <c r="C202" i="8"/>
  <c r="D149" i="8"/>
  <c r="D157" i="8"/>
  <c r="D165" i="8"/>
  <c r="D173" i="8"/>
  <c r="D187" i="8"/>
  <c r="C177" i="8"/>
  <c r="I177" i="8"/>
  <c r="C185" i="8"/>
  <c r="I185" i="8"/>
  <c r="I199" i="8"/>
  <c r="C199" i="8"/>
  <c r="D186" i="8"/>
  <c r="D202" i="8"/>
  <c r="D192" i="8"/>
  <c r="D200" i="8"/>
  <c r="D193" i="8"/>
  <c r="D201" i="8"/>
  <c r="J66" i="8"/>
  <c r="J77" i="8"/>
  <c r="J61" i="8"/>
  <c r="J69" i="8"/>
  <c r="J63" i="8"/>
  <c r="J74" i="8"/>
  <c r="D52" i="8"/>
  <c r="D74" i="8"/>
  <c r="C54" i="8"/>
  <c r="G54" i="8" s="1"/>
  <c r="I54" i="8"/>
  <c r="I62" i="8"/>
  <c r="C62" i="8"/>
  <c r="G62" i="8" s="1"/>
  <c r="C64" i="8"/>
  <c r="G64" i="8" s="1"/>
  <c r="I64" i="8"/>
  <c r="C75" i="8"/>
  <c r="I75" i="8"/>
  <c r="C72" i="8"/>
  <c r="I72" i="8"/>
  <c r="C73" i="8"/>
  <c r="I73" i="8"/>
  <c r="C48" i="8"/>
  <c r="G48" i="8" s="1"/>
  <c r="I113" i="8"/>
  <c r="C113" i="8"/>
  <c r="R84" i="8"/>
  <c r="L28" i="8"/>
  <c r="I93" i="8"/>
  <c r="C93" i="8"/>
  <c r="G93" i="8" s="1"/>
  <c r="C37" i="8"/>
  <c r="I37" i="8"/>
  <c r="I29" i="8"/>
  <c r="C29" i="8"/>
  <c r="K146" i="8"/>
  <c r="K162" i="8"/>
  <c r="D98" i="8"/>
  <c r="J155" i="8"/>
  <c r="J171" i="8"/>
  <c r="D109" i="8"/>
  <c r="C98" i="8"/>
  <c r="G98" i="8" s="1"/>
  <c r="I98" i="8"/>
  <c r="C130" i="8"/>
  <c r="I130" i="8"/>
  <c r="I184" i="8"/>
  <c r="C184" i="8"/>
  <c r="D103" i="8"/>
  <c r="D119" i="8"/>
  <c r="I137" i="8"/>
  <c r="C137" i="8"/>
  <c r="C100" i="8"/>
  <c r="I100" i="8"/>
  <c r="C108" i="8"/>
  <c r="I108" i="8"/>
  <c r="D135" i="8"/>
  <c r="D147" i="8"/>
  <c r="D171" i="8"/>
  <c r="C142" i="8"/>
  <c r="G142" i="8" s="1"/>
  <c r="I142" i="8"/>
  <c r="I159" i="8"/>
  <c r="C159" i="8"/>
  <c r="G159" i="8" s="1"/>
  <c r="I175" i="8"/>
  <c r="C175" i="8"/>
  <c r="I164" i="8"/>
  <c r="C164" i="8"/>
  <c r="I194" i="8"/>
  <c r="C194" i="8"/>
  <c r="G194" i="8" s="1"/>
  <c r="C181" i="8"/>
  <c r="G181" i="8" s="1"/>
  <c r="I181" i="8"/>
  <c r="D188" i="8"/>
  <c r="D189" i="8"/>
  <c r="C50" i="8"/>
  <c r="G50" i="8" s="1"/>
  <c r="I50" i="8"/>
  <c r="C60" i="8"/>
  <c r="I60" i="8"/>
  <c r="C68" i="8"/>
  <c r="G68" i="8" s="1"/>
  <c r="I68" i="8"/>
  <c r="D51" i="8"/>
  <c r="D31" i="8"/>
  <c r="K99" i="8"/>
  <c r="I55" i="8"/>
  <c r="C55" i="8"/>
  <c r="G55" i="8" s="1"/>
  <c r="J36" i="8"/>
  <c r="C36" i="8"/>
  <c r="G36" i="8" s="1"/>
  <c r="V84" i="8"/>
  <c r="K141" i="8"/>
  <c r="K178" i="8"/>
  <c r="L90" i="8"/>
  <c r="L106" i="8"/>
  <c r="L115" i="8"/>
  <c r="L157" i="8"/>
  <c r="L184" i="8"/>
  <c r="U84" i="8"/>
  <c r="V209" i="8"/>
  <c r="V215" i="8" s="1"/>
  <c r="D75" i="8"/>
  <c r="K96" i="8"/>
  <c r="J104" i="8"/>
  <c r="P209" i="8"/>
  <c r="P215" i="8" s="1"/>
  <c r="J89" i="8"/>
  <c r="J105" i="8"/>
  <c r="J129" i="8"/>
  <c r="J174" i="8"/>
  <c r="D113" i="8"/>
  <c r="D122" i="8"/>
  <c r="C102" i="8"/>
  <c r="I102" i="8"/>
  <c r="C132" i="8"/>
  <c r="G132" i="8" s="1"/>
  <c r="I132" i="8"/>
  <c r="D154" i="8"/>
  <c r="C91" i="8"/>
  <c r="G91" i="8" s="1"/>
  <c r="I91" i="8"/>
  <c r="C115" i="8"/>
  <c r="G115" i="8" s="1"/>
  <c r="I115" i="8"/>
  <c r="C123" i="8"/>
  <c r="G123" i="8" s="1"/>
  <c r="I123" i="8"/>
  <c r="I141" i="8"/>
  <c r="C141" i="8"/>
  <c r="D100" i="8"/>
  <c r="D116" i="8"/>
  <c r="D139" i="8"/>
  <c r="I158" i="8"/>
  <c r="C158" i="8"/>
  <c r="I174" i="8"/>
  <c r="C174" i="8"/>
  <c r="G174" i="8" s="1"/>
  <c r="D152" i="8"/>
  <c r="D168" i="8"/>
  <c r="I152" i="8"/>
  <c r="C152" i="8"/>
  <c r="G152" i="8" s="1"/>
  <c r="I198" i="8"/>
  <c r="C198" i="8"/>
  <c r="G198" i="8" s="1"/>
  <c r="C157" i="8"/>
  <c r="G157" i="8" s="1"/>
  <c r="I157" i="8"/>
  <c r="C173" i="8"/>
  <c r="G173" i="8" s="1"/>
  <c r="I173" i="8"/>
  <c r="D199" i="8"/>
  <c r="I195" i="8"/>
  <c r="C195" i="8"/>
  <c r="G195" i="8" s="1"/>
  <c r="C186" i="8"/>
  <c r="G186" i="8" s="1"/>
  <c r="I186" i="8"/>
  <c r="C192" i="8"/>
  <c r="I192" i="8"/>
  <c r="C193" i="8"/>
  <c r="G193" i="8" s="1"/>
  <c r="I193" i="8"/>
  <c r="C52" i="8"/>
  <c r="G52" i="8" s="1"/>
  <c r="I52" i="8"/>
  <c r="D50" i="8"/>
  <c r="D60" i="8"/>
  <c r="D77" i="8"/>
  <c r="I117" i="8"/>
  <c r="C117" i="8"/>
  <c r="C63" i="8"/>
  <c r="I63" i="8"/>
  <c r="I57" i="8"/>
  <c r="C57" i="8"/>
  <c r="G57" i="8" s="1"/>
  <c r="I53" i="8"/>
  <c r="C53" i="8"/>
  <c r="I49" i="8"/>
  <c r="C49" i="8"/>
  <c r="G49" i="8" s="1"/>
  <c r="X84" i="8"/>
  <c r="D110" i="8"/>
  <c r="I71" i="8"/>
  <c r="C71" i="8"/>
  <c r="G71" i="8" s="1"/>
  <c r="I51" i="8"/>
  <c r="I84" i="8" s="1"/>
  <c r="C51" i="8"/>
  <c r="G51" i="8" s="1"/>
  <c r="L46" i="8"/>
  <c r="L42" i="8"/>
  <c r="L34" i="8"/>
  <c r="K156" i="8"/>
  <c r="K138" i="8"/>
  <c r="K193" i="8"/>
  <c r="W209" i="8"/>
  <c r="W215" i="8" s="1"/>
  <c r="K139" i="8"/>
  <c r="K90" i="8"/>
  <c r="K98" i="8"/>
  <c r="K106" i="8"/>
  <c r="K114" i="8"/>
  <c r="K122" i="8"/>
  <c r="K130" i="8"/>
  <c r="K137" i="8"/>
  <c r="K143" i="8"/>
  <c r="K176" i="8"/>
  <c r="K186" i="8"/>
  <c r="K185" i="8"/>
  <c r="K183" i="8"/>
  <c r="K191" i="8"/>
  <c r="K199" i="8"/>
  <c r="L94" i="8"/>
  <c r="L110" i="8"/>
  <c r="L123" i="8"/>
  <c r="L92" i="8"/>
  <c r="L100" i="8"/>
  <c r="L108" i="8"/>
  <c r="L116" i="8"/>
  <c r="L124" i="8"/>
  <c r="L147" i="8"/>
  <c r="L163" i="8"/>
  <c r="R209" i="8"/>
  <c r="R215" i="8" s="1"/>
  <c r="L89" i="8"/>
  <c r="L97" i="8"/>
  <c r="L105" i="8"/>
  <c r="L113" i="8"/>
  <c r="L121" i="8"/>
  <c r="L129" i="8"/>
  <c r="L136" i="8"/>
  <c r="L149" i="8"/>
  <c r="L165" i="8"/>
  <c r="L179" i="8"/>
  <c r="L188" i="8"/>
  <c r="L187" i="8"/>
  <c r="L189" i="8"/>
  <c r="L197" i="8"/>
  <c r="L190" i="8"/>
  <c r="L198" i="8"/>
  <c r="K50" i="8"/>
  <c r="K59" i="8"/>
  <c r="K62" i="8"/>
  <c r="K71" i="8"/>
  <c r="K79" i="8"/>
  <c r="L53" i="8"/>
  <c r="L58" i="8"/>
  <c r="L68" i="8"/>
  <c r="L51" i="8"/>
  <c r="L71" i="8"/>
  <c r="L79" i="8"/>
  <c r="L65" i="8"/>
  <c r="L73" i="8"/>
  <c r="L74" i="8"/>
  <c r="I78" i="8"/>
  <c r="C78" i="8"/>
  <c r="K73" i="8"/>
  <c r="D67" i="8"/>
  <c r="K60" i="8"/>
  <c r="J149" i="8"/>
  <c r="K127" i="8"/>
  <c r="I109" i="8"/>
  <c r="C109" i="8"/>
  <c r="K100" i="8"/>
  <c r="K92" i="8"/>
  <c r="I65" i="8"/>
  <c r="C65" i="8"/>
  <c r="J44" i="8"/>
  <c r="J32" i="8"/>
  <c r="C32" i="8"/>
  <c r="G32" i="8" s="1"/>
  <c r="P84" i="8"/>
  <c r="J28" i="8"/>
  <c r="C28" i="8"/>
  <c r="J96" i="8"/>
  <c r="J112" i="8"/>
  <c r="J120" i="8"/>
  <c r="J128" i="8"/>
  <c r="J93" i="8"/>
  <c r="J101" i="8"/>
  <c r="J109" i="8"/>
  <c r="J117" i="8"/>
  <c r="J125" i="8"/>
  <c r="J95" i="8"/>
  <c r="J103" i="8"/>
  <c r="J111" i="8"/>
  <c r="J119" i="8"/>
  <c r="J127" i="8"/>
  <c r="J134" i="8"/>
  <c r="J137" i="8"/>
  <c r="J146" i="8"/>
  <c r="J154" i="8"/>
  <c r="J162" i="8"/>
  <c r="J170" i="8"/>
  <c r="J186" i="8"/>
  <c r="J152" i="8"/>
  <c r="J160" i="8"/>
  <c r="J168" i="8"/>
  <c r="J190" i="8"/>
  <c r="J198" i="8"/>
  <c r="J191" i="8"/>
  <c r="J199" i="8"/>
  <c r="J192" i="8"/>
  <c r="J200" i="8"/>
  <c r="U209" i="8"/>
  <c r="U215" i="8" s="1"/>
  <c r="D89" i="8"/>
  <c r="D105" i="8"/>
  <c r="D121" i="8"/>
  <c r="D114" i="8"/>
  <c r="D130" i="8"/>
  <c r="C94" i="8"/>
  <c r="G94" i="8" s="1"/>
  <c r="I94" i="8"/>
  <c r="C110" i="8"/>
  <c r="I110" i="8"/>
  <c r="C126" i="8"/>
  <c r="G126" i="8" s="1"/>
  <c r="I126" i="8"/>
  <c r="C136" i="8"/>
  <c r="G136" i="8" s="1"/>
  <c r="I136" i="8"/>
  <c r="D146" i="8"/>
  <c r="D162" i="8"/>
  <c r="I180" i="8"/>
  <c r="C180" i="8"/>
  <c r="C95" i="8"/>
  <c r="G95" i="8" s="1"/>
  <c r="I95" i="8"/>
  <c r="C103" i="8"/>
  <c r="I103" i="8"/>
  <c r="C111" i="8"/>
  <c r="G111" i="8" s="1"/>
  <c r="I111" i="8"/>
  <c r="C119" i="8"/>
  <c r="I119" i="8"/>
  <c r="C127" i="8"/>
  <c r="G127" i="8" s="1"/>
  <c r="I127" i="8"/>
  <c r="I133" i="8"/>
  <c r="C133" i="8"/>
  <c r="G133" i="8" s="1"/>
  <c r="D184" i="8"/>
  <c r="D96" i="8"/>
  <c r="D104" i="8"/>
  <c r="D112" i="8"/>
  <c r="D120" i="8"/>
  <c r="D128" i="8"/>
  <c r="I146" i="8"/>
  <c r="C146" i="8"/>
  <c r="I154" i="8"/>
  <c r="C154" i="8"/>
  <c r="G154" i="8" s="1"/>
  <c r="I162" i="8"/>
  <c r="C162" i="8"/>
  <c r="G162" i="8" s="1"/>
  <c r="I170" i="8"/>
  <c r="C170" i="8"/>
  <c r="G170" i="8" s="1"/>
  <c r="D178" i="8"/>
  <c r="D138" i="8"/>
  <c r="D148" i="8"/>
  <c r="D156" i="8"/>
  <c r="D164" i="8"/>
  <c r="D172" i="8"/>
  <c r="D143" i="8"/>
  <c r="I160" i="8"/>
  <c r="C160" i="8"/>
  <c r="I190" i="8"/>
  <c r="C190" i="8"/>
  <c r="C145" i="8"/>
  <c r="G145" i="8" s="1"/>
  <c r="I145" i="8"/>
  <c r="C153" i="8"/>
  <c r="G153" i="8" s="1"/>
  <c r="I153" i="8"/>
  <c r="C161" i="8"/>
  <c r="G161" i="8" s="1"/>
  <c r="I161" i="8"/>
  <c r="C169" i="8"/>
  <c r="G169" i="8" s="1"/>
  <c r="I169" i="8"/>
  <c r="I178" i="8"/>
  <c r="C178" i="8"/>
  <c r="G178" i="8" s="1"/>
  <c r="D191" i="8"/>
  <c r="D177" i="8"/>
  <c r="D185" i="8"/>
  <c r="C182" i="8"/>
  <c r="G182" i="8" s="1"/>
  <c r="I182" i="8"/>
  <c r="D190" i="8"/>
  <c r="C188" i="8"/>
  <c r="G188" i="8" s="1"/>
  <c r="I188" i="8"/>
  <c r="C196" i="8"/>
  <c r="G196" i="8" s="1"/>
  <c r="I196" i="8"/>
  <c r="C189" i="8"/>
  <c r="I189" i="8"/>
  <c r="C197" i="8"/>
  <c r="I197" i="8"/>
  <c r="J51" i="8"/>
  <c r="J60" i="8"/>
  <c r="J49" i="8"/>
  <c r="J57" i="8"/>
  <c r="J71" i="8"/>
  <c r="J79" i="8"/>
  <c r="J76" i="8"/>
  <c r="C56" i="8"/>
  <c r="G56" i="8" s="1"/>
  <c r="I56" i="8"/>
  <c r="D78" i="8"/>
  <c r="D54" i="8"/>
  <c r="D63" i="8"/>
  <c r="D64" i="8"/>
  <c r="C79" i="8"/>
  <c r="I79" i="8"/>
  <c r="D72" i="8"/>
  <c r="D73" i="8"/>
  <c r="C44" i="8"/>
  <c r="G44" i="8" s="1"/>
  <c r="I48" i="8"/>
  <c r="G190" i="8" l="1"/>
  <c r="G105" i="8"/>
  <c r="G183" i="8"/>
  <c r="G197" i="8"/>
  <c r="G146" i="8"/>
  <c r="G100" i="8"/>
  <c r="G130" i="8"/>
  <c r="G37" i="8"/>
  <c r="G143" i="8"/>
  <c r="G120" i="8"/>
  <c r="K84" i="8"/>
  <c r="G31" i="8"/>
  <c r="G47" i="8"/>
  <c r="G168" i="8"/>
  <c r="G107" i="8"/>
  <c r="G148" i="8"/>
  <c r="G101" i="8"/>
  <c r="G79" i="8"/>
  <c r="G160" i="8"/>
  <c r="G119" i="8"/>
  <c r="G103" i="8"/>
  <c r="G110" i="8"/>
  <c r="J84" i="8"/>
  <c r="G78" i="8"/>
  <c r="G141" i="8"/>
  <c r="G102" i="8"/>
  <c r="G60" i="8"/>
  <c r="G137" i="8"/>
  <c r="G184" i="8"/>
  <c r="G29" i="8"/>
  <c r="G113" i="8"/>
  <c r="G73" i="8"/>
  <c r="G75" i="8"/>
  <c r="G185" i="8"/>
  <c r="G202" i="8"/>
  <c r="G156" i="8"/>
  <c r="G171" i="8"/>
  <c r="G106" i="8"/>
  <c r="G67" i="8"/>
  <c r="G97" i="8"/>
  <c r="G43" i="8"/>
  <c r="G165" i="8"/>
  <c r="G61" i="8"/>
  <c r="G77" i="8"/>
  <c r="G191" i="8"/>
  <c r="G116" i="8"/>
  <c r="G139" i="8"/>
  <c r="G41" i="8"/>
  <c r="G63" i="8"/>
  <c r="J209" i="8"/>
  <c r="J215" i="8" s="1"/>
  <c r="L84" i="8"/>
  <c r="G72" i="8"/>
  <c r="G177" i="8"/>
  <c r="G147" i="8"/>
  <c r="I209" i="8"/>
  <c r="I215" i="8" s="1"/>
  <c r="G180" i="8"/>
  <c r="D209" i="8"/>
  <c r="D215" i="8" s="1"/>
  <c r="C84" i="8"/>
  <c r="G28" i="8"/>
  <c r="L209" i="8"/>
  <c r="L215" i="8" s="1"/>
  <c r="G117" i="8"/>
  <c r="G158" i="8"/>
  <c r="G175" i="8"/>
  <c r="G189" i="8"/>
  <c r="G65" i="8"/>
  <c r="G109" i="8"/>
  <c r="G53" i="8"/>
  <c r="G192" i="8"/>
  <c r="G164" i="8"/>
  <c r="G108" i="8"/>
  <c r="G199" i="8"/>
  <c r="G138" i="8"/>
  <c r="G128" i="8"/>
  <c r="G112" i="8"/>
  <c r="G96" i="8"/>
  <c r="G179" i="8"/>
  <c r="G74" i="8"/>
  <c r="K209" i="8"/>
  <c r="K215" i="8" s="1"/>
  <c r="C209" i="8"/>
  <c r="C215" i="8" s="1"/>
  <c r="G89" i="8"/>
  <c r="G59" i="8"/>
  <c r="G201" i="8"/>
  <c r="G166" i="8"/>
  <c r="G131" i="8"/>
  <c r="G99" i="8"/>
  <c r="G58" i="8"/>
  <c r="G167" i="8"/>
  <c r="G114" i="8"/>
  <c r="G209" i="8" l="1"/>
  <c r="G215" i="8" s="1"/>
  <c r="G84" i="8"/>
  <c r="A3" i="6" l="1"/>
  <c r="A4" i="6"/>
  <c r="O24" i="5" s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M23" i="5" s="1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K151" i="6"/>
  <c r="L151" i="6"/>
  <c r="E13" i="5"/>
  <c r="F13" i="5"/>
  <c r="A16" i="5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M21" i="5"/>
  <c r="N22" i="5"/>
  <c r="O23" i="5"/>
  <c r="Q24" i="5"/>
  <c r="S25" i="5"/>
  <c r="S26" i="5"/>
  <c r="M33" i="5"/>
  <c r="N34" i="5"/>
  <c r="Q35" i="5"/>
  <c r="Q36" i="5"/>
  <c r="S37" i="5"/>
  <c r="Q45" i="5"/>
  <c r="N46" i="5"/>
  <c r="S49" i="5"/>
  <c r="O50" i="5"/>
  <c r="M51" i="5"/>
  <c r="R54" i="5"/>
  <c r="N55" i="5"/>
  <c r="S58" i="5"/>
  <c r="Q59" i="5"/>
  <c r="M60" i="5"/>
  <c r="R63" i="5"/>
  <c r="O64" i="5"/>
  <c r="S67" i="5"/>
  <c r="Q68" i="5"/>
  <c r="N69" i="5"/>
  <c r="R72" i="5"/>
  <c r="O73" i="5"/>
  <c r="M74" i="5"/>
  <c r="O76" i="5"/>
  <c r="S77" i="5"/>
  <c r="M78" i="5"/>
  <c r="Q79" i="5"/>
  <c r="N80" i="5"/>
  <c r="R81" i="5"/>
  <c r="O82" i="5"/>
  <c r="S83" i="5"/>
  <c r="O84" i="5"/>
  <c r="M85" i="5"/>
  <c r="S85" i="5"/>
  <c r="Q86" i="5"/>
  <c r="N87" i="5"/>
  <c r="R88" i="5"/>
  <c r="N89" i="5"/>
  <c r="R90" i="5"/>
  <c r="O91" i="5"/>
  <c r="M92" i="5"/>
  <c r="S92" i="5"/>
  <c r="Q93" i="5"/>
  <c r="M94" i="5"/>
  <c r="Q95" i="5"/>
  <c r="E96" i="5"/>
  <c r="F96" i="5"/>
  <c r="E97" i="5"/>
  <c r="G97" i="5" s="1"/>
  <c r="F97" i="5"/>
  <c r="E98" i="5"/>
  <c r="G98" i="5" s="1"/>
  <c r="F98" i="5"/>
  <c r="E99" i="5"/>
  <c r="G99" i="5" s="1"/>
  <c r="F99" i="5"/>
  <c r="E100" i="5"/>
  <c r="G100" i="5" s="1"/>
  <c r="F100" i="5"/>
  <c r="E101" i="5"/>
  <c r="G101" i="5" s="1"/>
  <c r="F101" i="5"/>
  <c r="C102" i="5"/>
  <c r="E102" i="5" s="1"/>
  <c r="G102" i="5" s="1"/>
  <c r="D102" i="5"/>
  <c r="F102" i="5"/>
  <c r="E103" i="5"/>
  <c r="G103" i="5" s="1"/>
  <c r="F103" i="5"/>
  <c r="C104" i="5"/>
  <c r="E104" i="5" s="1"/>
  <c r="D104" i="5"/>
  <c r="F104" i="5" s="1"/>
  <c r="F109" i="5" s="1"/>
  <c r="E105" i="5"/>
  <c r="G105" i="5" s="1"/>
  <c r="F105" i="5"/>
  <c r="E106" i="5"/>
  <c r="G106" i="5" s="1"/>
  <c r="F106" i="5"/>
  <c r="I106" i="5"/>
  <c r="J106" i="5"/>
  <c r="K106" i="5"/>
  <c r="C107" i="5"/>
  <c r="D107" i="5"/>
  <c r="I107" i="5"/>
  <c r="J107" i="5"/>
  <c r="K107" i="5"/>
  <c r="D86" i="5" l="1"/>
  <c r="I92" i="5"/>
  <c r="D36" i="5"/>
  <c r="C85" i="5"/>
  <c r="J69" i="5"/>
  <c r="D68" i="5"/>
  <c r="I60" i="5"/>
  <c r="I51" i="5"/>
  <c r="J34" i="5"/>
  <c r="I33" i="5"/>
  <c r="J22" i="5"/>
  <c r="I21" i="5"/>
  <c r="N19" i="5"/>
  <c r="R20" i="5"/>
  <c r="N23" i="5"/>
  <c r="R24" i="5"/>
  <c r="D24" i="5" s="1"/>
  <c r="N27" i="5"/>
  <c r="R28" i="5"/>
  <c r="N31" i="5"/>
  <c r="J31" i="5" s="1"/>
  <c r="R32" i="5"/>
  <c r="N35" i="5"/>
  <c r="R36" i="5"/>
  <c r="N39" i="5"/>
  <c r="J39" i="5" s="1"/>
  <c r="R40" i="5"/>
  <c r="N17" i="5"/>
  <c r="R18" i="5"/>
  <c r="N24" i="5"/>
  <c r="J24" i="5" s="1"/>
  <c r="R25" i="5"/>
  <c r="N26" i="5"/>
  <c r="R27" i="5"/>
  <c r="N33" i="5"/>
  <c r="J33" i="5" s="1"/>
  <c r="R34" i="5"/>
  <c r="N40" i="5"/>
  <c r="J40" i="5" s="1"/>
  <c r="R41" i="5"/>
  <c r="N42" i="5"/>
  <c r="J42" i="5" s="1"/>
  <c r="N44" i="5"/>
  <c r="R45" i="5"/>
  <c r="D45" i="5" s="1"/>
  <c r="N48" i="5"/>
  <c r="J48" i="5" s="1"/>
  <c r="R49" i="5"/>
  <c r="N52" i="5"/>
  <c r="R53" i="5"/>
  <c r="N56" i="5"/>
  <c r="J56" i="5" s="1"/>
  <c r="R57" i="5"/>
  <c r="N60" i="5"/>
  <c r="R61" i="5"/>
  <c r="N64" i="5"/>
  <c r="R65" i="5"/>
  <c r="N68" i="5"/>
  <c r="R69" i="5"/>
  <c r="N72" i="5"/>
  <c r="J72" i="5" s="1"/>
  <c r="R73" i="5"/>
  <c r="R17" i="5"/>
  <c r="N20" i="5"/>
  <c r="N21" i="5"/>
  <c r="R23" i="5"/>
  <c r="R29" i="5"/>
  <c r="N32" i="5"/>
  <c r="J32" i="5" s="1"/>
  <c r="R35" i="5"/>
  <c r="D35" i="5" s="1"/>
  <c r="N38" i="5"/>
  <c r="J38" i="5" s="1"/>
  <c r="R43" i="5"/>
  <c r="N49" i="5"/>
  <c r="R50" i="5"/>
  <c r="N51" i="5"/>
  <c r="R52" i="5"/>
  <c r="N58" i="5"/>
  <c r="R59" i="5"/>
  <c r="D59" i="5" s="1"/>
  <c r="N65" i="5"/>
  <c r="J65" i="5" s="1"/>
  <c r="R66" i="5"/>
  <c r="N67" i="5"/>
  <c r="J67" i="5" s="1"/>
  <c r="R68" i="5"/>
  <c r="N74" i="5"/>
  <c r="J74" i="5" s="1"/>
  <c r="R75" i="5"/>
  <c r="N78" i="5"/>
  <c r="R79" i="5"/>
  <c r="D79" i="5" s="1"/>
  <c r="N82" i="5"/>
  <c r="J82" i="5" s="1"/>
  <c r="R83" i="5"/>
  <c r="N86" i="5"/>
  <c r="J86" i="5" s="1"/>
  <c r="R87" i="5"/>
  <c r="J87" i="5" s="1"/>
  <c r="N90" i="5"/>
  <c r="J90" i="5" s="1"/>
  <c r="R91" i="5"/>
  <c r="N94" i="5"/>
  <c r="R95" i="5"/>
  <c r="D95" i="5" s="1"/>
  <c r="R21" i="5"/>
  <c r="R22" i="5"/>
  <c r="N25" i="5"/>
  <c r="J25" i="5" s="1"/>
  <c r="R33" i="5"/>
  <c r="N36" i="5"/>
  <c r="J36" i="5" s="1"/>
  <c r="N37" i="5"/>
  <c r="R39" i="5"/>
  <c r="N45" i="5"/>
  <c r="J45" i="5" s="1"/>
  <c r="R46" i="5"/>
  <c r="J46" i="5" s="1"/>
  <c r="N47" i="5"/>
  <c r="R48" i="5"/>
  <c r="N54" i="5"/>
  <c r="J54" i="5" s="1"/>
  <c r="R55" i="5"/>
  <c r="J55" i="5" s="1"/>
  <c r="N61" i="5"/>
  <c r="R62" i="5"/>
  <c r="N63" i="5"/>
  <c r="J63" i="5" s="1"/>
  <c r="R64" i="5"/>
  <c r="N70" i="5"/>
  <c r="R71" i="5"/>
  <c r="R76" i="5"/>
  <c r="N79" i="5"/>
  <c r="J79" i="5" s="1"/>
  <c r="G107" i="5"/>
  <c r="E109" i="5"/>
  <c r="O95" i="5"/>
  <c r="R94" i="5"/>
  <c r="N93" i="5"/>
  <c r="J93" i="5" s="1"/>
  <c r="R92" i="5"/>
  <c r="N91" i="5"/>
  <c r="J91" i="5" s="1"/>
  <c r="Q90" i="5"/>
  <c r="S89" i="5"/>
  <c r="M89" i="5"/>
  <c r="O88" i="5"/>
  <c r="K88" i="5" s="1"/>
  <c r="S87" i="5"/>
  <c r="O86" i="5"/>
  <c r="R85" i="5"/>
  <c r="N84" i="5"/>
  <c r="J84" i="5" s="1"/>
  <c r="Q83" i="5"/>
  <c r="D83" i="5" s="1"/>
  <c r="M82" i="5"/>
  <c r="Q81" i="5"/>
  <c r="D81" i="5" s="1"/>
  <c r="S80" i="5"/>
  <c r="M80" i="5"/>
  <c r="O79" i="5"/>
  <c r="K79" i="5" s="1"/>
  <c r="R77" i="5"/>
  <c r="N76" i="5"/>
  <c r="J76" i="5" s="1"/>
  <c r="N73" i="5"/>
  <c r="Q72" i="5"/>
  <c r="S71" i="5"/>
  <c r="O68" i="5"/>
  <c r="K68" i="5" s="1"/>
  <c r="R67" i="5"/>
  <c r="M64" i="5"/>
  <c r="Q63" i="5"/>
  <c r="D63" i="5" s="1"/>
  <c r="S62" i="5"/>
  <c r="N59" i="5"/>
  <c r="R58" i="5"/>
  <c r="M55" i="5"/>
  <c r="O54" i="5"/>
  <c r="K54" i="5" s="1"/>
  <c r="S53" i="5"/>
  <c r="N50" i="5"/>
  <c r="Q49" i="5"/>
  <c r="M46" i="5"/>
  <c r="O45" i="5"/>
  <c r="R44" i="5"/>
  <c r="R38" i="5"/>
  <c r="R37" i="5"/>
  <c r="O36" i="5"/>
  <c r="M35" i="5"/>
  <c r="M34" i="5"/>
  <c r="R26" i="5"/>
  <c r="O25" i="5"/>
  <c r="K25" i="5" s="1"/>
  <c r="M18" i="5"/>
  <c r="M19" i="5"/>
  <c r="Q26" i="5"/>
  <c r="D26" i="5" s="1"/>
  <c r="Q27" i="5"/>
  <c r="M30" i="5"/>
  <c r="Q38" i="5"/>
  <c r="M41" i="5"/>
  <c r="M42" i="5"/>
  <c r="M43" i="5"/>
  <c r="Q44" i="5"/>
  <c r="D44" i="5" s="1"/>
  <c r="M50" i="5"/>
  <c r="Q51" i="5"/>
  <c r="M52" i="5"/>
  <c r="Q53" i="5"/>
  <c r="D53" i="5" s="1"/>
  <c r="M59" i="5"/>
  <c r="Q60" i="5"/>
  <c r="M66" i="5"/>
  <c r="Q67" i="5"/>
  <c r="D67" i="5" s="1"/>
  <c r="M68" i="5"/>
  <c r="Q69" i="5"/>
  <c r="M75" i="5"/>
  <c r="M76" i="5"/>
  <c r="Q77" i="5"/>
  <c r="D77" i="5" s="1"/>
  <c r="O18" i="5"/>
  <c r="S19" i="5"/>
  <c r="O22" i="5"/>
  <c r="K22" i="5" s="1"/>
  <c r="S23" i="5"/>
  <c r="K23" i="5" s="1"/>
  <c r="O26" i="5"/>
  <c r="K26" i="5" s="1"/>
  <c r="S27" i="5"/>
  <c r="O30" i="5"/>
  <c r="S31" i="5"/>
  <c r="O34" i="5"/>
  <c r="S35" i="5"/>
  <c r="O38" i="5"/>
  <c r="S39" i="5"/>
  <c r="O42" i="5"/>
  <c r="O19" i="5"/>
  <c r="K19" i="5" s="1"/>
  <c r="S20" i="5"/>
  <c r="O21" i="5"/>
  <c r="S22" i="5"/>
  <c r="O28" i="5"/>
  <c r="K28" i="5" s="1"/>
  <c r="S29" i="5"/>
  <c r="O35" i="5"/>
  <c r="K35" i="5" s="1"/>
  <c r="S36" i="5"/>
  <c r="O37" i="5"/>
  <c r="K37" i="5" s="1"/>
  <c r="S38" i="5"/>
  <c r="O43" i="5"/>
  <c r="K43" i="5" s="1"/>
  <c r="S44" i="5"/>
  <c r="O47" i="5"/>
  <c r="S48" i="5"/>
  <c r="O51" i="5"/>
  <c r="K51" i="5" s="1"/>
  <c r="S52" i="5"/>
  <c r="O55" i="5"/>
  <c r="S56" i="5"/>
  <c r="O59" i="5"/>
  <c r="S60" i="5"/>
  <c r="O63" i="5"/>
  <c r="S64" i="5"/>
  <c r="K64" i="5" s="1"/>
  <c r="O67" i="5"/>
  <c r="K67" i="5" s="1"/>
  <c r="S68" i="5"/>
  <c r="O71" i="5"/>
  <c r="S72" i="5"/>
  <c r="O75" i="5"/>
  <c r="K75" i="5" s="1"/>
  <c r="S18" i="5"/>
  <c r="S24" i="5"/>
  <c r="K24" i="5" s="1"/>
  <c r="O27" i="5"/>
  <c r="K27" i="5" s="1"/>
  <c r="S30" i="5"/>
  <c r="O33" i="5"/>
  <c r="O39" i="5"/>
  <c r="S41" i="5"/>
  <c r="S42" i="5"/>
  <c r="O44" i="5"/>
  <c r="K44" i="5" s="1"/>
  <c r="S45" i="5"/>
  <c r="O46" i="5"/>
  <c r="S47" i="5"/>
  <c r="O53" i="5"/>
  <c r="K53" i="5" s="1"/>
  <c r="S54" i="5"/>
  <c r="O60" i="5"/>
  <c r="K60" i="5" s="1"/>
  <c r="S61" i="5"/>
  <c r="O62" i="5"/>
  <c r="S63" i="5"/>
  <c r="O69" i="5"/>
  <c r="K69" i="5" s="1"/>
  <c r="S70" i="5"/>
  <c r="O77" i="5"/>
  <c r="K77" i="5" s="1"/>
  <c r="S78" i="5"/>
  <c r="O81" i="5"/>
  <c r="K81" i="5" s="1"/>
  <c r="S82" i="5"/>
  <c r="K82" i="5" s="1"/>
  <c r="O85" i="5"/>
  <c r="K85" i="5" s="1"/>
  <c r="S86" i="5"/>
  <c r="O89" i="5"/>
  <c r="K89" i="5" s="1"/>
  <c r="S90" i="5"/>
  <c r="O93" i="5"/>
  <c r="S94" i="5"/>
  <c r="S17" i="5"/>
  <c r="O20" i="5"/>
  <c r="K20" i="5" s="1"/>
  <c r="S28" i="5"/>
  <c r="O31" i="5"/>
  <c r="O32" i="5"/>
  <c r="S34" i="5"/>
  <c r="S40" i="5"/>
  <c r="S43" i="5"/>
  <c r="O49" i="5"/>
  <c r="K49" i="5" s="1"/>
  <c r="S50" i="5"/>
  <c r="K50" i="5" s="1"/>
  <c r="O56" i="5"/>
  <c r="S57" i="5"/>
  <c r="O58" i="5"/>
  <c r="K58" i="5" s="1"/>
  <c r="S59" i="5"/>
  <c r="O65" i="5"/>
  <c r="S66" i="5"/>
  <c r="O72" i="5"/>
  <c r="K72" i="5" s="1"/>
  <c r="S73" i="5"/>
  <c r="K73" i="5" s="1"/>
  <c r="O74" i="5"/>
  <c r="S75" i="5"/>
  <c r="O78" i="5"/>
  <c r="K78" i="5" s="1"/>
  <c r="G104" i="5"/>
  <c r="N95" i="5"/>
  <c r="Q94" i="5"/>
  <c r="S93" i="5"/>
  <c r="D93" i="5" s="1"/>
  <c r="M93" i="5"/>
  <c r="O92" i="5"/>
  <c r="K92" i="5" s="1"/>
  <c r="S91" i="5"/>
  <c r="K91" i="5" s="1"/>
  <c r="O90" i="5"/>
  <c r="R89" i="5"/>
  <c r="J89" i="5" s="1"/>
  <c r="N88" i="5"/>
  <c r="J88" i="5" s="1"/>
  <c r="Q87" i="5"/>
  <c r="M86" i="5"/>
  <c r="Q85" i="5"/>
  <c r="D85" i="5" s="1"/>
  <c r="S84" i="5"/>
  <c r="K84" i="5" s="1"/>
  <c r="M84" i="5"/>
  <c r="O83" i="5"/>
  <c r="K83" i="5" s="1"/>
  <c r="R82" i="5"/>
  <c r="N81" i="5"/>
  <c r="J81" i="5" s="1"/>
  <c r="R80" i="5"/>
  <c r="J80" i="5" s="1"/>
  <c r="R78" i="5"/>
  <c r="N77" i="5"/>
  <c r="Q75" i="5"/>
  <c r="D75" i="5" s="1"/>
  <c r="S74" i="5"/>
  <c r="C74" i="5"/>
  <c r="N71" i="5"/>
  <c r="R70" i="5"/>
  <c r="M67" i="5"/>
  <c r="O66" i="5"/>
  <c r="K66" i="5" s="1"/>
  <c r="S65" i="5"/>
  <c r="N62" i="5"/>
  <c r="J62" i="5" s="1"/>
  <c r="Q61" i="5"/>
  <c r="M58" i="5"/>
  <c r="O57" i="5"/>
  <c r="R56" i="5"/>
  <c r="N53" i="5"/>
  <c r="J53" i="5" s="1"/>
  <c r="Q52" i="5"/>
  <c r="D52" i="5" s="1"/>
  <c r="S51" i="5"/>
  <c r="O48" i="5"/>
  <c r="R47" i="5"/>
  <c r="M44" i="5"/>
  <c r="Q43" i="5"/>
  <c r="R42" i="5"/>
  <c r="O41" i="5"/>
  <c r="K41" i="5" s="1"/>
  <c r="O40" i="5"/>
  <c r="K40" i="5" s="1"/>
  <c r="M39" i="5"/>
  <c r="R31" i="5"/>
  <c r="R30" i="5"/>
  <c r="O29" i="5"/>
  <c r="K29" i="5" s="1"/>
  <c r="N28" i="5"/>
  <c r="M27" i="5"/>
  <c r="R19" i="5"/>
  <c r="Q18" i="5"/>
  <c r="D18" i="5" s="1"/>
  <c r="O17" i="5"/>
  <c r="G96" i="5"/>
  <c r="S95" i="5"/>
  <c r="O94" i="5"/>
  <c r="K94" i="5" s="1"/>
  <c r="R93" i="5"/>
  <c r="N92" i="5"/>
  <c r="Q91" i="5"/>
  <c r="D91" i="5" s="1"/>
  <c r="M90" i="5"/>
  <c r="Q89" i="5"/>
  <c r="S88" i="5"/>
  <c r="M88" i="5"/>
  <c r="O87" i="5"/>
  <c r="K87" i="5" s="1"/>
  <c r="R86" i="5"/>
  <c r="N85" i="5"/>
  <c r="R84" i="5"/>
  <c r="N83" i="5"/>
  <c r="J83" i="5" s="1"/>
  <c r="Q82" i="5"/>
  <c r="S81" i="5"/>
  <c r="M81" i="5"/>
  <c r="O80" i="5"/>
  <c r="K80" i="5" s="1"/>
  <c r="S79" i="5"/>
  <c r="Q78" i="5"/>
  <c r="M77" i="5"/>
  <c r="S76" i="5"/>
  <c r="K76" i="5" s="1"/>
  <c r="N75" i="5"/>
  <c r="J75" i="5" s="1"/>
  <c r="R74" i="5"/>
  <c r="M71" i="5"/>
  <c r="O70" i="5"/>
  <c r="K70" i="5" s="1"/>
  <c r="S69" i="5"/>
  <c r="N66" i="5"/>
  <c r="J66" i="5" s="1"/>
  <c r="Q65" i="5"/>
  <c r="M62" i="5"/>
  <c r="O61" i="5"/>
  <c r="R60" i="5"/>
  <c r="C60" i="5"/>
  <c r="N57" i="5"/>
  <c r="J57" i="5" s="1"/>
  <c r="Q56" i="5"/>
  <c r="S55" i="5"/>
  <c r="O52" i="5"/>
  <c r="K52" i="5" s="1"/>
  <c r="R51" i="5"/>
  <c r="M48" i="5"/>
  <c r="Q47" i="5"/>
  <c r="S46" i="5"/>
  <c r="N43" i="5"/>
  <c r="J43" i="5" s="1"/>
  <c r="Q42" i="5"/>
  <c r="N41" i="5"/>
  <c r="S33" i="5"/>
  <c r="S32" i="5"/>
  <c r="Q31" i="5"/>
  <c r="N30" i="5"/>
  <c r="N29" i="5"/>
  <c r="J29" i="5" s="1"/>
  <c r="S21" i="5"/>
  <c r="Q20" i="5"/>
  <c r="Q19" i="5"/>
  <c r="N18" i="5"/>
  <c r="J18" i="5" s="1"/>
  <c r="M17" i="5"/>
  <c r="Q17" i="5"/>
  <c r="M20" i="5"/>
  <c r="Q21" i="5"/>
  <c r="M24" i="5"/>
  <c r="Q25" i="5"/>
  <c r="D25" i="5" s="1"/>
  <c r="M28" i="5"/>
  <c r="Q29" i="5"/>
  <c r="D29" i="5" s="1"/>
  <c r="M32" i="5"/>
  <c r="Q33" i="5"/>
  <c r="M36" i="5"/>
  <c r="Q37" i="5"/>
  <c r="M40" i="5"/>
  <c r="Q41" i="5"/>
  <c r="M22" i="5"/>
  <c r="Q23" i="5"/>
  <c r="M29" i="5"/>
  <c r="Q30" i="5"/>
  <c r="M31" i="5"/>
  <c r="Q32" i="5"/>
  <c r="M38" i="5"/>
  <c r="Q39" i="5"/>
  <c r="M45" i="5"/>
  <c r="Q46" i="5"/>
  <c r="M49" i="5"/>
  <c r="Q50" i="5"/>
  <c r="M53" i="5"/>
  <c r="Q54" i="5"/>
  <c r="D54" i="5" s="1"/>
  <c r="M57" i="5"/>
  <c r="Q58" i="5"/>
  <c r="M61" i="5"/>
  <c r="Q62" i="5"/>
  <c r="M65" i="5"/>
  <c r="Q66" i="5"/>
  <c r="M69" i="5"/>
  <c r="Q70" i="5"/>
  <c r="M73" i="5"/>
  <c r="Q74" i="5"/>
  <c r="M95" i="5"/>
  <c r="Q92" i="5"/>
  <c r="D92" i="5" s="1"/>
  <c r="M91" i="5"/>
  <c r="Q88" i="5"/>
  <c r="M87" i="5"/>
  <c r="Q84" i="5"/>
  <c r="D84" i="5" s="1"/>
  <c r="M83" i="5"/>
  <c r="Q80" i="5"/>
  <c r="M79" i="5"/>
  <c r="Q76" i="5"/>
  <c r="Q73" i="5"/>
  <c r="D73" i="5" s="1"/>
  <c r="M72" i="5"/>
  <c r="Q71" i="5"/>
  <c r="M70" i="5"/>
  <c r="Q64" i="5"/>
  <c r="D64" i="5" s="1"/>
  <c r="M63" i="5"/>
  <c r="Q57" i="5"/>
  <c r="M56" i="5"/>
  <c r="Q55" i="5"/>
  <c r="D55" i="5" s="1"/>
  <c r="M54" i="5"/>
  <c r="Q48" i="5"/>
  <c r="M47" i="5"/>
  <c r="Q40" i="5"/>
  <c r="D40" i="5" s="1"/>
  <c r="M37" i="5"/>
  <c r="Q34" i="5"/>
  <c r="Q28" i="5"/>
  <c r="D28" i="5" s="1"/>
  <c r="M26" i="5"/>
  <c r="M25" i="5"/>
  <c r="Q22" i="5"/>
  <c r="D22" i="5" s="1"/>
  <c r="I62" i="5" l="1"/>
  <c r="C62" i="5"/>
  <c r="G62" i="5" s="1"/>
  <c r="C26" i="5"/>
  <c r="G26" i="5" s="1"/>
  <c r="I26" i="5"/>
  <c r="I83" i="5"/>
  <c r="C83" i="5"/>
  <c r="G83" i="5" s="1"/>
  <c r="C91" i="5"/>
  <c r="G91" i="5" s="1"/>
  <c r="I91" i="5"/>
  <c r="C73" i="5"/>
  <c r="G73" i="5" s="1"/>
  <c r="I73" i="5"/>
  <c r="I65" i="5"/>
  <c r="C65" i="5"/>
  <c r="C57" i="5"/>
  <c r="G57" i="5" s="1"/>
  <c r="I57" i="5"/>
  <c r="I49" i="5"/>
  <c r="C49" i="5"/>
  <c r="G49" i="5" s="1"/>
  <c r="C38" i="5"/>
  <c r="I38" i="5"/>
  <c r="C29" i="5"/>
  <c r="G29" i="5" s="1"/>
  <c r="I29" i="5"/>
  <c r="I40" i="5"/>
  <c r="C40" i="5"/>
  <c r="G40" i="5" s="1"/>
  <c r="C32" i="5"/>
  <c r="I32" i="5"/>
  <c r="C24" i="5"/>
  <c r="G24" i="5" s="1"/>
  <c r="I24" i="5"/>
  <c r="I17" i="5"/>
  <c r="M109" i="5"/>
  <c r="C17" i="5"/>
  <c r="I90" i="5"/>
  <c r="C90" i="5"/>
  <c r="I44" i="5"/>
  <c r="C44" i="5"/>
  <c r="G44" i="5" s="1"/>
  <c r="I58" i="5"/>
  <c r="C58" i="5"/>
  <c r="C93" i="5"/>
  <c r="G93" i="5" s="1"/>
  <c r="I93" i="5"/>
  <c r="K59" i="5"/>
  <c r="K21" i="5"/>
  <c r="I68" i="5"/>
  <c r="C68" i="5"/>
  <c r="G68" i="5" s="1"/>
  <c r="C59" i="5"/>
  <c r="G59" i="5" s="1"/>
  <c r="I59" i="5"/>
  <c r="C50" i="5"/>
  <c r="I50" i="5"/>
  <c r="I41" i="5"/>
  <c r="C41" i="5"/>
  <c r="I46" i="5"/>
  <c r="C46" i="5"/>
  <c r="G46" i="5" s="1"/>
  <c r="J51" i="5"/>
  <c r="J23" i="5"/>
  <c r="G85" i="5"/>
  <c r="C23" i="5"/>
  <c r="C47" i="5"/>
  <c r="I47" i="5"/>
  <c r="I56" i="5"/>
  <c r="C56" i="5"/>
  <c r="G56" i="5" s="1"/>
  <c r="C70" i="5"/>
  <c r="I70" i="5"/>
  <c r="D76" i="5"/>
  <c r="D70" i="5"/>
  <c r="D62" i="5"/>
  <c r="D46" i="5"/>
  <c r="D32" i="5"/>
  <c r="D23" i="5"/>
  <c r="D37" i="5"/>
  <c r="D21" i="5"/>
  <c r="D65" i="5"/>
  <c r="C71" i="5"/>
  <c r="I71" i="5"/>
  <c r="C77" i="5"/>
  <c r="G77" i="5" s="1"/>
  <c r="I77" i="5"/>
  <c r="C81" i="5"/>
  <c r="G81" i="5" s="1"/>
  <c r="I81" i="5"/>
  <c r="C88" i="5"/>
  <c r="I88" i="5"/>
  <c r="D61" i="5"/>
  <c r="C67" i="5"/>
  <c r="G67" i="5" s="1"/>
  <c r="I67" i="5"/>
  <c r="C84" i="5"/>
  <c r="G84" i="5" s="1"/>
  <c r="I84" i="5"/>
  <c r="I86" i="5"/>
  <c r="C86" i="5"/>
  <c r="G86" i="5" s="1"/>
  <c r="K90" i="5"/>
  <c r="K32" i="5"/>
  <c r="S109" i="5"/>
  <c r="K46" i="5"/>
  <c r="K38" i="5"/>
  <c r="K30" i="5"/>
  <c r="I76" i="5"/>
  <c r="C76" i="5"/>
  <c r="G76" i="5" s="1"/>
  <c r="D38" i="5"/>
  <c r="I19" i="5"/>
  <c r="C19" i="5"/>
  <c r="C34" i="5"/>
  <c r="I34" i="5"/>
  <c r="D49" i="5"/>
  <c r="C55" i="5"/>
  <c r="G55" i="5" s="1"/>
  <c r="I55" i="5"/>
  <c r="C89" i="5"/>
  <c r="G89" i="5" s="1"/>
  <c r="I89" i="5"/>
  <c r="K95" i="5"/>
  <c r="J21" i="5"/>
  <c r="J64" i="5"/>
  <c r="C33" i="5"/>
  <c r="C78" i="5"/>
  <c r="I23" i="5"/>
  <c r="D34" i="5"/>
  <c r="D48" i="5"/>
  <c r="D57" i="5"/>
  <c r="D71" i="5"/>
  <c r="I79" i="5"/>
  <c r="C79" i="5"/>
  <c r="G79" i="5" s="1"/>
  <c r="I87" i="5"/>
  <c r="C87" i="5"/>
  <c r="G87" i="5" s="1"/>
  <c r="C95" i="5"/>
  <c r="G95" i="5" s="1"/>
  <c r="I95" i="5"/>
  <c r="I69" i="5"/>
  <c r="C69" i="5"/>
  <c r="C61" i="5"/>
  <c r="G61" i="5" s="1"/>
  <c r="I61" i="5"/>
  <c r="I53" i="5"/>
  <c r="C53" i="5"/>
  <c r="G53" i="5" s="1"/>
  <c r="C45" i="5"/>
  <c r="G45" i="5" s="1"/>
  <c r="I45" i="5"/>
  <c r="I31" i="5"/>
  <c r="C31" i="5"/>
  <c r="C22" i="5"/>
  <c r="G22" i="5" s="1"/>
  <c r="I22" i="5"/>
  <c r="C36" i="5"/>
  <c r="G36" i="5" s="1"/>
  <c r="I36" i="5"/>
  <c r="I28" i="5"/>
  <c r="C28" i="5"/>
  <c r="G28" i="5" s="1"/>
  <c r="C20" i="5"/>
  <c r="I20" i="5"/>
  <c r="D19" i="5"/>
  <c r="J30" i="5"/>
  <c r="J41" i="5"/>
  <c r="D47" i="5"/>
  <c r="D78" i="5"/>
  <c r="J85" i="5"/>
  <c r="J92" i="5"/>
  <c r="I27" i="5"/>
  <c r="C27" i="5"/>
  <c r="K48" i="5"/>
  <c r="D87" i="5"/>
  <c r="D94" i="5"/>
  <c r="K31" i="5"/>
  <c r="K39" i="5"/>
  <c r="K71" i="5"/>
  <c r="K63" i="5"/>
  <c r="K55" i="5"/>
  <c r="K47" i="5"/>
  <c r="C75" i="5"/>
  <c r="G75" i="5" s="1"/>
  <c r="I75" i="5"/>
  <c r="C66" i="5"/>
  <c r="G66" i="5" s="1"/>
  <c r="I66" i="5"/>
  <c r="I52" i="5"/>
  <c r="C52" i="5"/>
  <c r="G52" i="5" s="1"/>
  <c r="C43" i="5"/>
  <c r="I43" i="5"/>
  <c r="C30" i="5"/>
  <c r="G30" i="5" s="1"/>
  <c r="I30" i="5"/>
  <c r="C18" i="5"/>
  <c r="G18" i="5" s="1"/>
  <c r="I18" i="5"/>
  <c r="I35" i="5"/>
  <c r="C35" i="5"/>
  <c r="G35" i="5" s="1"/>
  <c r="J50" i="5"/>
  <c r="I64" i="5"/>
  <c r="C64" i="5"/>
  <c r="G64" i="5" s="1"/>
  <c r="D72" i="5"/>
  <c r="I82" i="5"/>
  <c r="C82" i="5"/>
  <c r="K86" i="5"/>
  <c r="J94" i="5"/>
  <c r="J78" i="5"/>
  <c r="J58" i="5"/>
  <c r="J49" i="5"/>
  <c r="J20" i="5"/>
  <c r="J26" i="5"/>
  <c r="J17" i="5"/>
  <c r="N109" i="5"/>
  <c r="J35" i="5"/>
  <c r="J27" i="5"/>
  <c r="J19" i="5"/>
  <c r="I78" i="5"/>
  <c r="C92" i="5"/>
  <c r="G92" i="5" s="1"/>
  <c r="C25" i="5"/>
  <c r="G25" i="5" s="1"/>
  <c r="I25" i="5"/>
  <c r="I37" i="5"/>
  <c r="C37" i="5"/>
  <c r="G37" i="5" s="1"/>
  <c r="C54" i="5"/>
  <c r="G54" i="5" s="1"/>
  <c r="I54" i="5"/>
  <c r="C63" i="5"/>
  <c r="G63" i="5" s="1"/>
  <c r="I63" i="5"/>
  <c r="I72" i="5"/>
  <c r="C72" i="5"/>
  <c r="D80" i="5"/>
  <c r="D88" i="5"/>
  <c r="D74" i="5"/>
  <c r="G74" i="5" s="1"/>
  <c r="D66" i="5"/>
  <c r="D58" i="5"/>
  <c r="D50" i="5"/>
  <c r="D39" i="5"/>
  <c r="D30" i="5"/>
  <c r="D41" i="5"/>
  <c r="D33" i="5"/>
  <c r="D17" i="5"/>
  <c r="Q109" i="5"/>
  <c r="D20" i="5"/>
  <c r="D31" i="5"/>
  <c r="D42" i="5"/>
  <c r="I48" i="5"/>
  <c r="C48" i="5"/>
  <c r="G48" i="5" s="1"/>
  <c r="D56" i="5"/>
  <c r="K61" i="5"/>
  <c r="D82" i="5"/>
  <c r="D89" i="5"/>
  <c r="K17" i="5"/>
  <c r="O109" i="5"/>
  <c r="J28" i="5"/>
  <c r="I39" i="5"/>
  <c r="C39" i="5"/>
  <c r="D43" i="5"/>
  <c r="K57" i="5"/>
  <c r="J71" i="5"/>
  <c r="J77" i="5"/>
  <c r="I85" i="5"/>
  <c r="J95" i="5"/>
  <c r="K74" i="5"/>
  <c r="K65" i="5"/>
  <c r="K56" i="5"/>
  <c r="K93" i="5"/>
  <c r="K62" i="5"/>
  <c r="K33" i="5"/>
  <c r="K42" i="5"/>
  <c r="K34" i="5"/>
  <c r="K18" i="5"/>
  <c r="D69" i="5"/>
  <c r="D60" i="5"/>
  <c r="G60" i="5" s="1"/>
  <c r="D51" i="5"/>
  <c r="C42" i="5"/>
  <c r="I42" i="5"/>
  <c r="D27" i="5"/>
  <c r="K36" i="5"/>
  <c r="K45" i="5"/>
  <c r="J59" i="5"/>
  <c r="J73" i="5"/>
  <c r="I80" i="5"/>
  <c r="C80" i="5"/>
  <c r="G80" i="5" s="1"/>
  <c r="D90" i="5"/>
  <c r="C94" i="5"/>
  <c r="G94" i="5" s="1"/>
  <c r="J70" i="5"/>
  <c r="J61" i="5"/>
  <c r="J47" i="5"/>
  <c r="J37" i="5"/>
  <c r="R109" i="5"/>
  <c r="J68" i="5"/>
  <c r="J60" i="5"/>
  <c r="J52" i="5"/>
  <c r="J44" i="5"/>
  <c r="C21" i="5"/>
  <c r="G21" i="5" s="1"/>
  <c r="C51" i="5"/>
  <c r="G51" i="5" s="1"/>
  <c r="I74" i="5"/>
  <c r="I94" i="5"/>
  <c r="D109" i="5" l="1"/>
  <c r="G43" i="5"/>
  <c r="G27" i="5"/>
  <c r="G23" i="5"/>
  <c r="G39" i="5"/>
  <c r="K109" i="5"/>
  <c r="G31" i="5"/>
  <c r="G69" i="5"/>
  <c r="G34" i="5"/>
  <c r="G88" i="5"/>
  <c r="G50" i="5"/>
  <c r="G17" i="5"/>
  <c r="C109" i="5"/>
  <c r="G38" i="5"/>
  <c r="G42" i="5"/>
  <c r="G20" i="5"/>
  <c r="G78" i="5"/>
  <c r="G19" i="5"/>
  <c r="G41" i="5"/>
  <c r="G65" i="5"/>
  <c r="G72" i="5"/>
  <c r="J109" i="5"/>
  <c r="G82" i="5"/>
  <c r="G33" i="5"/>
  <c r="G71" i="5"/>
  <c r="G70" i="5"/>
  <c r="G47" i="5"/>
  <c r="G58" i="5"/>
  <c r="G90" i="5"/>
  <c r="I109" i="5"/>
  <c r="G32" i="5"/>
  <c r="G109" i="5" l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D171" i="1"/>
  <c r="D172" i="1"/>
  <c r="L103" i="4"/>
  <c r="K103" i="4"/>
  <c r="A6" i="4"/>
  <c r="L104" i="3"/>
  <c r="K104" i="3"/>
  <c r="A21" i="3" l="1"/>
  <c r="A20" i="3"/>
  <c r="A19" i="3"/>
  <c r="K193" i="1" l="1"/>
  <c r="J193" i="1"/>
  <c r="I193" i="1"/>
  <c r="K192" i="1"/>
  <c r="J192" i="1"/>
  <c r="I192" i="1"/>
  <c r="K178" i="1"/>
  <c r="J178" i="1"/>
  <c r="I178" i="1"/>
  <c r="A16" i="1" l="1"/>
  <c r="A17" i="1" s="1"/>
  <c r="A18" i="1" s="1"/>
  <c r="C172" i="1" l="1"/>
  <c r="C171" i="1"/>
  <c r="L108" i="3" l="1"/>
  <c r="L107" i="3"/>
  <c r="L106" i="3"/>
  <c r="L107" i="4"/>
  <c r="L106" i="4"/>
  <c r="L105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L109" i="3" l="1"/>
  <c r="L108" i="4"/>
  <c r="A101" i="4" l="1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5" i="4"/>
  <c r="A4" i="4"/>
  <c r="A3" i="4"/>
  <c r="L109" i="4"/>
  <c r="R166" i="1" l="1"/>
  <c r="R162" i="1"/>
  <c r="R158" i="1"/>
  <c r="R154" i="1"/>
  <c r="R150" i="1"/>
  <c r="R146" i="1"/>
  <c r="R142" i="1"/>
  <c r="R138" i="1"/>
  <c r="R134" i="1"/>
  <c r="R130" i="1"/>
  <c r="R126" i="1"/>
  <c r="R122" i="1"/>
  <c r="R118" i="1"/>
  <c r="R114" i="1"/>
  <c r="R110" i="1"/>
  <c r="R106" i="1"/>
  <c r="R102" i="1"/>
  <c r="R98" i="1"/>
  <c r="R94" i="1"/>
  <c r="R90" i="1"/>
  <c r="R86" i="1"/>
  <c r="R82" i="1"/>
  <c r="R78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160" i="1"/>
  <c r="R152" i="1"/>
  <c r="R144" i="1"/>
  <c r="R136" i="1"/>
  <c r="R128" i="1"/>
  <c r="R120" i="1"/>
  <c r="R112" i="1"/>
  <c r="R104" i="1"/>
  <c r="R96" i="1"/>
  <c r="R88" i="1"/>
  <c r="R80" i="1"/>
  <c r="R165" i="1"/>
  <c r="R157" i="1"/>
  <c r="R149" i="1"/>
  <c r="R141" i="1"/>
  <c r="R133" i="1"/>
  <c r="R125" i="1"/>
  <c r="R117" i="1"/>
  <c r="R109" i="1"/>
  <c r="R101" i="1"/>
  <c r="R93" i="1"/>
  <c r="R85" i="1"/>
  <c r="R77" i="1"/>
  <c r="R164" i="1"/>
  <c r="R156" i="1"/>
  <c r="R148" i="1"/>
  <c r="R140" i="1"/>
  <c r="R132" i="1"/>
  <c r="R161" i="1"/>
  <c r="R129" i="1"/>
  <c r="R113" i="1"/>
  <c r="R97" i="1"/>
  <c r="R81" i="1"/>
  <c r="R92" i="1"/>
  <c r="R105" i="1"/>
  <c r="R116" i="1"/>
  <c r="R84" i="1"/>
  <c r="R153" i="1"/>
  <c r="R124" i="1"/>
  <c r="R108" i="1"/>
  <c r="R76" i="1"/>
  <c r="R145" i="1"/>
  <c r="R121" i="1"/>
  <c r="R89" i="1"/>
  <c r="R137" i="1"/>
  <c r="R100" i="1"/>
  <c r="S164" i="1"/>
  <c r="S160" i="1"/>
  <c r="S156" i="1"/>
  <c r="K156" i="1" s="1"/>
  <c r="S152" i="1"/>
  <c r="S148" i="1"/>
  <c r="S144" i="1"/>
  <c r="S140" i="1"/>
  <c r="K140" i="1" s="1"/>
  <c r="S136" i="1"/>
  <c r="S132" i="1"/>
  <c r="S128" i="1"/>
  <c r="S124" i="1"/>
  <c r="K124" i="1" s="1"/>
  <c r="S120" i="1"/>
  <c r="S116" i="1"/>
  <c r="S112" i="1"/>
  <c r="S108" i="1"/>
  <c r="S104" i="1"/>
  <c r="S100" i="1"/>
  <c r="S96" i="1"/>
  <c r="K96" i="1" s="1"/>
  <c r="S92" i="1"/>
  <c r="S88" i="1"/>
  <c r="S84" i="1"/>
  <c r="S80" i="1"/>
  <c r="S76" i="1"/>
  <c r="O165" i="1"/>
  <c r="O161" i="1"/>
  <c r="O157" i="1"/>
  <c r="K157" i="1" s="1"/>
  <c r="O153" i="1"/>
  <c r="K153" i="1" s="1"/>
  <c r="O149" i="1"/>
  <c r="O145" i="1"/>
  <c r="O141" i="1"/>
  <c r="O137" i="1"/>
  <c r="K137" i="1" s="1"/>
  <c r="O133" i="1"/>
  <c r="O129" i="1"/>
  <c r="O125" i="1"/>
  <c r="O121" i="1"/>
  <c r="K121" i="1" s="1"/>
  <c r="O117" i="1"/>
  <c r="O113" i="1"/>
  <c r="O109" i="1"/>
  <c r="O105" i="1"/>
  <c r="K105" i="1" s="1"/>
  <c r="O101" i="1"/>
  <c r="O97" i="1"/>
  <c r="O93" i="1"/>
  <c r="O89" i="1"/>
  <c r="K89" i="1" s="1"/>
  <c r="O85" i="1"/>
  <c r="O81" i="1"/>
  <c r="O77" i="1"/>
  <c r="S163" i="1"/>
  <c r="K163" i="1" s="1"/>
  <c r="S155" i="1"/>
  <c r="S147" i="1"/>
  <c r="S139" i="1"/>
  <c r="K139" i="1" s="1"/>
  <c r="S131" i="1"/>
  <c r="K131" i="1" s="1"/>
  <c r="S123" i="1"/>
  <c r="S115" i="1"/>
  <c r="S107" i="1"/>
  <c r="K107" i="1" s="1"/>
  <c r="S99" i="1"/>
  <c r="K99" i="1" s="1"/>
  <c r="S87" i="1"/>
  <c r="S165" i="1"/>
  <c r="S161" i="1"/>
  <c r="K161" i="1" s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O166" i="1"/>
  <c r="O162" i="1"/>
  <c r="O158" i="1"/>
  <c r="K158" i="1" s="1"/>
  <c r="O154" i="1"/>
  <c r="K154" i="1" s="1"/>
  <c r="O150" i="1"/>
  <c r="O146" i="1"/>
  <c r="O142" i="1"/>
  <c r="K142" i="1" s="1"/>
  <c r="O138" i="1"/>
  <c r="K138" i="1" s="1"/>
  <c r="O134" i="1"/>
  <c r="O130" i="1"/>
  <c r="O126" i="1"/>
  <c r="K126" i="1" s="1"/>
  <c r="O122" i="1"/>
  <c r="K122" i="1" s="1"/>
  <c r="O118" i="1"/>
  <c r="O114" i="1"/>
  <c r="O110" i="1"/>
  <c r="K110" i="1" s="1"/>
  <c r="O106" i="1"/>
  <c r="K106" i="1" s="1"/>
  <c r="O102" i="1"/>
  <c r="O98" i="1"/>
  <c r="O94" i="1"/>
  <c r="K94" i="1" s="1"/>
  <c r="O90" i="1"/>
  <c r="K90" i="1" s="1"/>
  <c r="O86" i="1"/>
  <c r="O82" i="1"/>
  <c r="O78" i="1"/>
  <c r="K78" i="1" s="1"/>
  <c r="S167" i="1"/>
  <c r="K167" i="1" s="1"/>
  <c r="S159" i="1"/>
  <c r="S151" i="1"/>
  <c r="S143" i="1"/>
  <c r="S135" i="1"/>
  <c r="K135" i="1" s="1"/>
  <c r="S127" i="1"/>
  <c r="S119" i="1"/>
  <c r="S111" i="1"/>
  <c r="S103" i="1"/>
  <c r="K103" i="1" s="1"/>
  <c r="S95" i="1"/>
  <c r="S91" i="1"/>
  <c r="S166" i="1"/>
  <c r="S150" i="1"/>
  <c r="K150" i="1" s="1"/>
  <c r="S134" i="1"/>
  <c r="S118" i="1"/>
  <c r="S102" i="1"/>
  <c r="S86" i="1"/>
  <c r="K86" i="1" s="1"/>
  <c r="S78" i="1"/>
  <c r="O163" i="1"/>
  <c r="O155" i="1"/>
  <c r="O147" i="1"/>
  <c r="K147" i="1" s="1"/>
  <c r="O139" i="1"/>
  <c r="O131" i="1"/>
  <c r="O123" i="1"/>
  <c r="O115" i="1"/>
  <c r="O107" i="1"/>
  <c r="O99" i="1"/>
  <c r="O91" i="1"/>
  <c r="O83" i="1"/>
  <c r="K83" i="1" s="1"/>
  <c r="O75" i="1"/>
  <c r="S162" i="1"/>
  <c r="S146" i="1"/>
  <c r="S130" i="1"/>
  <c r="S114" i="1"/>
  <c r="S98" i="1"/>
  <c r="S83" i="1"/>
  <c r="S75" i="1"/>
  <c r="K75" i="1" s="1"/>
  <c r="O160" i="1"/>
  <c r="O152" i="1"/>
  <c r="O144" i="1"/>
  <c r="K144" i="1" s="1"/>
  <c r="O136" i="1"/>
  <c r="K136" i="1" s="1"/>
  <c r="O128" i="1"/>
  <c r="O120" i="1"/>
  <c r="O112" i="1"/>
  <c r="K112" i="1" s="1"/>
  <c r="O104" i="1"/>
  <c r="K104" i="1" s="1"/>
  <c r="O96" i="1"/>
  <c r="O88" i="1"/>
  <c r="O80" i="1"/>
  <c r="K80" i="1" s="1"/>
  <c r="S158" i="1"/>
  <c r="S142" i="1"/>
  <c r="S126" i="1"/>
  <c r="S110" i="1"/>
  <c r="S94" i="1"/>
  <c r="S82" i="1"/>
  <c r="O167" i="1"/>
  <c r="O159" i="1"/>
  <c r="O151" i="1"/>
  <c r="O143" i="1"/>
  <c r="O135" i="1"/>
  <c r="O127" i="1"/>
  <c r="K127" i="1" s="1"/>
  <c r="O119" i="1"/>
  <c r="K119" i="1" s="1"/>
  <c r="O111" i="1"/>
  <c r="O103" i="1"/>
  <c r="O95" i="1"/>
  <c r="O87" i="1"/>
  <c r="K87" i="1" s="1"/>
  <c r="O79" i="1"/>
  <c r="S122" i="1"/>
  <c r="O164" i="1"/>
  <c r="K164" i="1" s="1"/>
  <c r="O132" i="1"/>
  <c r="O100" i="1"/>
  <c r="S90" i="1"/>
  <c r="O148" i="1"/>
  <c r="O84" i="1"/>
  <c r="K84" i="1" s="1"/>
  <c r="S138" i="1"/>
  <c r="O140" i="1"/>
  <c r="O76" i="1"/>
  <c r="S106" i="1"/>
  <c r="O156" i="1"/>
  <c r="O124" i="1"/>
  <c r="O92" i="1"/>
  <c r="K92" i="1" s="1"/>
  <c r="S154" i="1"/>
  <c r="O116" i="1"/>
  <c r="S79" i="1"/>
  <c r="O108" i="1"/>
  <c r="K108" i="1" s="1"/>
  <c r="N144" i="1"/>
  <c r="J144" i="1" s="1"/>
  <c r="M144" i="1"/>
  <c r="Q144" i="1"/>
  <c r="D144" i="1" s="1"/>
  <c r="Q157" i="1"/>
  <c r="Q158" i="1"/>
  <c r="M157" i="1"/>
  <c r="M160" i="1"/>
  <c r="Q159" i="1"/>
  <c r="D159" i="1" s="1"/>
  <c r="Q160" i="1"/>
  <c r="M159" i="1"/>
  <c r="M158" i="1"/>
  <c r="N160" i="1"/>
  <c r="J160" i="1" s="1"/>
  <c r="N159" i="1"/>
  <c r="J159" i="1" s="1"/>
  <c r="N157" i="1"/>
  <c r="N158" i="1"/>
  <c r="J158" i="1" s="1"/>
  <c r="K159" i="1"/>
  <c r="K160" i="1"/>
  <c r="N146" i="1"/>
  <c r="J146" i="1" s="1"/>
  <c r="N148" i="1"/>
  <c r="J148" i="1" s="1"/>
  <c r="N147" i="1"/>
  <c r="J147" i="1" s="1"/>
  <c r="N149" i="1"/>
  <c r="J149" i="1" s="1"/>
  <c r="K148" i="1"/>
  <c r="K149" i="1"/>
  <c r="K146" i="1"/>
  <c r="M149" i="1"/>
  <c r="M147" i="1"/>
  <c r="Q165" i="1"/>
  <c r="Q161" i="1"/>
  <c r="Q153" i="1"/>
  <c r="D153" i="1" s="1"/>
  <c r="Q145" i="1"/>
  <c r="Q140" i="1"/>
  <c r="Q136" i="1"/>
  <c r="D136" i="1" s="1"/>
  <c r="Q132" i="1"/>
  <c r="D132" i="1" s="1"/>
  <c r="Q128" i="1"/>
  <c r="Q124" i="1"/>
  <c r="Q120" i="1"/>
  <c r="D120" i="1" s="1"/>
  <c r="Q116" i="1"/>
  <c r="D116" i="1" s="1"/>
  <c r="Q112" i="1"/>
  <c r="Q108" i="1"/>
  <c r="Q104" i="1"/>
  <c r="D104" i="1" s="1"/>
  <c r="Q100" i="1"/>
  <c r="D100" i="1" s="1"/>
  <c r="Q96" i="1"/>
  <c r="Q92" i="1"/>
  <c r="Q88" i="1"/>
  <c r="D88" i="1" s="1"/>
  <c r="Q84" i="1"/>
  <c r="D84" i="1" s="1"/>
  <c r="Q80" i="1"/>
  <c r="Q76" i="1"/>
  <c r="M165" i="1"/>
  <c r="M161" i="1"/>
  <c r="M153" i="1"/>
  <c r="M145" i="1"/>
  <c r="M140" i="1"/>
  <c r="M136" i="1"/>
  <c r="M132" i="1"/>
  <c r="M128" i="1"/>
  <c r="M124" i="1"/>
  <c r="M120" i="1"/>
  <c r="M116" i="1"/>
  <c r="M112" i="1"/>
  <c r="M108" i="1"/>
  <c r="M104" i="1"/>
  <c r="M100" i="1"/>
  <c r="M96" i="1"/>
  <c r="M92" i="1"/>
  <c r="M88" i="1"/>
  <c r="M84" i="1"/>
  <c r="M80" i="1"/>
  <c r="M76" i="1"/>
  <c r="Q149" i="1"/>
  <c r="D149" i="1" s="1"/>
  <c r="Q147" i="1"/>
  <c r="D147" i="1" s="1"/>
  <c r="M146" i="1"/>
  <c r="Q164" i="1"/>
  <c r="D164" i="1" s="1"/>
  <c r="Q156" i="1"/>
  <c r="D156" i="1" s="1"/>
  <c r="Q152" i="1"/>
  <c r="D152" i="1" s="1"/>
  <c r="Q143" i="1"/>
  <c r="Q139" i="1"/>
  <c r="D139" i="1" s="1"/>
  <c r="Q135" i="1"/>
  <c r="D135" i="1" s="1"/>
  <c r="Q131" i="1"/>
  <c r="Q127" i="1"/>
  <c r="D127" i="1" s="1"/>
  <c r="Q123" i="1"/>
  <c r="D123" i="1" s="1"/>
  <c r="Q119" i="1"/>
  <c r="D119" i="1" s="1"/>
  <c r="Q115" i="1"/>
  <c r="D115" i="1" s="1"/>
  <c r="Q111" i="1"/>
  <c r="Q107" i="1"/>
  <c r="D107" i="1" s="1"/>
  <c r="Q103" i="1"/>
  <c r="D103" i="1" s="1"/>
  <c r="Q99" i="1"/>
  <c r="Q95" i="1"/>
  <c r="D95" i="1" s="1"/>
  <c r="Q91" i="1"/>
  <c r="D91" i="1" s="1"/>
  <c r="Q87" i="1"/>
  <c r="D87" i="1" s="1"/>
  <c r="Q83" i="1"/>
  <c r="Q79" i="1"/>
  <c r="D79" i="1" s="1"/>
  <c r="Q75" i="1"/>
  <c r="M164" i="1"/>
  <c r="M156" i="1"/>
  <c r="M152" i="1"/>
  <c r="M143" i="1"/>
  <c r="M139" i="1"/>
  <c r="M135" i="1"/>
  <c r="M131" i="1"/>
  <c r="M127" i="1"/>
  <c r="M123" i="1"/>
  <c r="M119" i="1"/>
  <c r="M115" i="1"/>
  <c r="M111" i="1"/>
  <c r="M107" i="1"/>
  <c r="M103" i="1"/>
  <c r="M99" i="1"/>
  <c r="M95" i="1"/>
  <c r="M91" i="1"/>
  <c r="M87" i="1"/>
  <c r="M83" i="1"/>
  <c r="M79" i="1"/>
  <c r="M75" i="1"/>
  <c r="M148" i="1"/>
  <c r="Q146" i="1"/>
  <c r="Q167" i="1"/>
  <c r="Q163" i="1"/>
  <c r="D163" i="1" s="1"/>
  <c r="Q155" i="1"/>
  <c r="Q151" i="1"/>
  <c r="Q142" i="1"/>
  <c r="D142" i="1" s="1"/>
  <c r="Q138" i="1"/>
  <c r="D138" i="1" s="1"/>
  <c r="Q134" i="1"/>
  <c r="D134" i="1" s="1"/>
  <c r="Q130" i="1"/>
  <c r="Q126" i="1"/>
  <c r="D126" i="1" s="1"/>
  <c r="Q122" i="1"/>
  <c r="D122" i="1" s="1"/>
  <c r="Q118" i="1"/>
  <c r="D118" i="1" s="1"/>
  <c r="Q114" i="1"/>
  <c r="D114" i="1" s="1"/>
  <c r="Q110" i="1"/>
  <c r="D110" i="1" s="1"/>
  <c r="Q106" i="1"/>
  <c r="D106" i="1" s="1"/>
  <c r="Q102" i="1"/>
  <c r="Q98" i="1"/>
  <c r="D98" i="1" s="1"/>
  <c r="Q94" i="1"/>
  <c r="Q90" i="1"/>
  <c r="D90" i="1" s="1"/>
  <c r="Q86" i="1"/>
  <c r="Q82" i="1"/>
  <c r="D82" i="1" s="1"/>
  <c r="Q78" i="1"/>
  <c r="D78" i="1" s="1"/>
  <c r="M167" i="1"/>
  <c r="M163" i="1"/>
  <c r="M155" i="1"/>
  <c r="M151" i="1"/>
  <c r="M142" i="1"/>
  <c r="M138" i="1"/>
  <c r="M134" i="1"/>
  <c r="M130" i="1"/>
  <c r="M126" i="1"/>
  <c r="M122" i="1"/>
  <c r="M118" i="1"/>
  <c r="Q154" i="1"/>
  <c r="Q133" i="1"/>
  <c r="D133" i="1" s="1"/>
  <c r="Q117" i="1"/>
  <c r="D117" i="1" s="1"/>
  <c r="Q101" i="1"/>
  <c r="Q85" i="1"/>
  <c r="D85" i="1" s="1"/>
  <c r="M162" i="1"/>
  <c r="M137" i="1"/>
  <c r="M121" i="1"/>
  <c r="M110" i="1"/>
  <c r="M102" i="1"/>
  <c r="M94" i="1"/>
  <c r="M86" i="1"/>
  <c r="M78" i="1"/>
  <c r="M82" i="1"/>
  <c r="Q137" i="1"/>
  <c r="Q89" i="1"/>
  <c r="M125" i="1"/>
  <c r="M97" i="1"/>
  <c r="M81" i="1"/>
  <c r="Q150" i="1"/>
  <c r="Q129" i="1"/>
  <c r="D129" i="1" s="1"/>
  <c r="Q113" i="1"/>
  <c r="D113" i="1" s="1"/>
  <c r="Q97" i="1"/>
  <c r="Q81" i="1"/>
  <c r="M154" i="1"/>
  <c r="M133" i="1"/>
  <c r="M117" i="1"/>
  <c r="M109" i="1"/>
  <c r="M101" i="1"/>
  <c r="M93" i="1"/>
  <c r="M85" i="1"/>
  <c r="M77" i="1"/>
  <c r="Q148" i="1"/>
  <c r="D148" i="1" s="1"/>
  <c r="Q166" i="1"/>
  <c r="D166" i="1" s="1"/>
  <c r="Q141" i="1"/>
  <c r="Q125" i="1"/>
  <c r="Q109" i="1"/>
  <c r="Q93" i="1"/>
  <c r="D93" i="1" s="1"/>
  <c r="Q77" i="1"/>
  <c r="M150" i="1"/>
  <c r="M129" i="1"/>
  <c r="M114" i="1"/>
  <c r="M106" i="1"/>
  <c r="M98" i="1"/>
  <c r="M90" i="1"/>
  <c r="Q162" i="1"/>
  <c r="D162" i="1" s="1"/>
  <c r="Q121" i="1"/>
  <c r="D121" i="1" s="1"/>
  <c r="Q105" i="1"/>
  <c r="D105" i="1" s="1"/>
  <c r="M166" i="1"/>
  <c r="M141" i="1"/>
  <c r="M113" i="1"/>
  <c r="M105" i="1"/>
  <c r="M89" i="1"/>
  <c r="N165" i="1"/>
  <c r="J165" i="1" s="1"/>
  <c r="N161" i="1"/>
  <c r="N153" i="1"/>
  <c r="J153" i="1" s="1"/>
  <c r="N145" i="1"/>
  <c r="J145" i="1" s="1"/>
  <c r="N140" i="1"/>
  <c r="J140" i="1" s="1"/>
  <c r="N136" i="1"/>
  <c r="N132" i="1"/>
  <c r="N128" i="1"/>
  <c r="N124" i="1"/>
  <c r="J124" i="1" s="1"/>
  <c r="N120" i="1"/>
  <c r="J120" i="1" s="1"/>
  <c r="N116" i="1"/>
  <c r="N112" i="1"/>
  <c r="J112" i="1" s="1"/>
  <c r="N108" i="1"/>
  <c r="J108" i="1" s="1"/>
  <c r="N104" i="1"/>
  <c r="N100" i="1"/>
  <c r="J100" i="1" s="1"/>
  <c r="N96" i="1"/>
  <c r="N92" i="1"/>
  <c r="J92" i="1" s="1"/>
  <c r="N88" i="1"/>
  <c r="J88" i="1" s="1"/>
  <c r="N84" i="1"/>
  <c r="N80" i="1"/>
  <c r="J80" i="1" s="1"/>
  <c r="N76" i="1"/>
  <c r="J76" i="1" s="1"/>
  <c r="N167" i="1"/>
  <c r="N163" i="1"/>
  <c r="J163" i="1" s="1"/>
  <c r="N155" i="1"/>
  <c r="J155" i="1" s="1"/>
  <c r="N138" i="1"/>
  <c r="J138" i="1" s="1"/>
  <c r="N130" i="1"/>
  <c r="J130" i="1" s="1"/>
  <c r="N122" i="1"/>
  <c r="N114" i="1"/>
  <c r="J114" i="1" s="1"/>
  <c r="N106" i="1"/>
  <c r="J106" i="1" s="1"/>
  <c r="N102" i="1"/>
  <c r="J102" i="1" s="1"/>
  <c r="N86" i="1"/>
  <c r="J86" i="1" s="1"/>
  <c r="N166" i="1"/>
  <c r="J166" i="1" s="1"/>
  <c r="N162" i="1"/>
  <c r="J162" i="1" s="1"/>
  <c r="N154" i="1"/>
  <c r="N150" i="1"/>
  <c r="J150" i="1" s="1"/>
  <c r="N141" i="1"/>
  <c r="J141" i="1" s="1"/>
  <c r="N137" i="1"/>
  <c r="J137" i="1" s="1"/>
  <c r="N133" i="1"/>
  <c r="N129" i="1"/>
  <c r="J129" i="1" s="1"/>
  <c r="N125" i="1"/>
  <c r="N121" i="1"/>
  <c r="J121" i="1" s="1"/>
  <c r="N117" i="1"/>
  <c r="J117" i="1" s="1"/>
  <c r="N113" i="1"/>
  <c r="J113" i="1" s="1"/>
  <c r="N109" i="1"/>
  <c r="J109" i="1" s="1"/>
  <c r="N105" i="1"/>
  <c r="J105" i="1" s="1"/>
  <c r="N101" i="1"/>
  <c r="N97" i="1"/>
  <c r="N93" i="1"/>
  <c r="N89" i="1"/>
  <c r="J89" i="1" s="1"/>
  <c r="N85" i="1"/>
  <c r="J85" i="1" s="1"/>
  <c r="N81" i="1"/>
  <c r="N77" i="1"/>
  <c r="J77" i="1" s="1"/>
  <c r="N151" i="1"/>
  <c r="J151" i="1" s="1"/>
  <c r="N142" i="1"/>
  <c r="N134" i="1"/>
  <c r="J134" i="1" s="1"/>
  <c r="N126" i="1"/>
  <c r="J126" i="1" s="1"/>
  <c r="N118" i="1"/>
  <c r="J118" i="1" s="1"/>
  <c r="N110" i="1"/>
  <c r="N98" i="1"/>
  <c r="J98" i="1" s="1"/>
  <c r="N94" i="1"/>
  <c r="J94" i="1" s="1"/>
  <c r="N90" i="1"/>
  <c r="J90" i="1" s="1"/>
  <c r="N143" i="1"/>
  <c r="J143" i="1" s="1"/>
  <c r="N127" i="1"/>
  <c r="J127" i="1" s="1"/>
  <c r="N111" i="1"/>
  <c r="J111" i="1" s="1"/>
  <c r="N95" i="1"/>
  <c r="J95" i="1" s="1"/>
  <c r="N82" i="1"/>
  <c r="J82" i="1" s="1"/>
  <c r="N103" i="1"/>
  <c r="N87" i="1"/>
  <c r="N164" i="1"/>
  <c r="J164" i="1" s="1"/>
  <c r="N123" i="1"/>
  <c r="N91" i="1"/>
  <c r="N83" i="1"/>
  <c r="J83" i="1" s="1"/>
  <c r="N152" i="1"/>
  <c r="J152" i="1" s="1"/>
  <c r="N131" i="1"/>
  <c r="J131" i="1" s="1"/>
  <c r="N115" i="1"/>
  <c r="J115" i="1" s="1"/>
  <c r="N99" i="1"/>
  <c r="J99" i="1" s="1"/>
  <c r="N79" i="1"/>
  <c r="J79" i="1" s="1"/>
  <c r="N156" i="1"/>
  <c r="N135" i="1"/>
  <c r="N119" i="1"/>
  <c r="N78" i="1"/>
  <c r="J78" i="1" s="1"/>
  <c r="N139" i="1"/>
  <c r="N107" i="1"/>
  <c r="N75" i="1"/>
  <c r="J75" i="1" s="1"/>
  <c r="K166" i="1"/>
  <c r="K162" i="1"/>
  <c r="K141" i="1"/>
  <c r="K133" i="1"/>
  <c r="K129" i="1"/>
  <c r="K125" i="1"/>
  <c r="K117" i="1"/>
  <c r="K113" i="1"/>
  <c r="K109" i="1"/>
  <c r="K101" i="1"/>
  <c r="K97" i="1"/>
  <c r="K93" i="1"/>
  <c r="K85" i="1"/>
  <c r="K81" i="1"/>
  <c r="K77" i="1"/>
  <c r="K152" i="1"/>
  <c r="K143" i="1"/>
  <c r="K111" i="1"/>
  <c r="K95" i="1"/>
  <c r="K91" i="1"/>
  <c r="K155" i="1"/>
  <c r="K151" i="1"/>
  <c r="K134" i="1"/>
  <c r="K130" i="1"/>
  <c r="K118" i="1"/>
  <c r="K114" i="1"/>
  <c r="K102" i="1"/>
  <c r="K98" i="1"/>
  <c r="K82" i="1"/>
  <c r="K115" i="1"/>
  <c r="K132" i="1"/>
  <c r="K116" i="1"/>
  <c r="K100" i="1"/>
  <c r="K79" i="1"/>
  <c r="K165" i="1"/>
  <c r="K145" i="1"/>
  <c r="K120" i="1"/>
  <c r="K88" i="1"/>
  <c r="K76" i="1"/>
  <c r="K128" i="1"/>
  <c r="K123" i="1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L110" i="3"/>
  <c r="A3" i="3"/>
  <c r="J119" i="1" l="1"/>
  <c r="J87" i="1"/>
  <c r="D109" i="1"/>
  <c r="D154" i="1"/>
  <c r="D161" i="1"/>
  <c r="J107" i="1"/>
  <c r="J135" i="1"/>
  <c r="J91" i="1"/>
  <c r="J103" i="1"/>
  <c r="J81" i="1"/>
  <c r="J97" i="1"/>
  <c r="J122" i="1"/>
  <c r="J84" i="1"/>
  <c r="J116" i="1"/>
  <c r="J132" i="1"/>
  <c r="D125" i="1"/>
  <c r="D81" i="1"/>
  <c r="D150" i="1"/>
  <c r="D89" i="1"/>
  <c r="D101" i="1"/>
  <c r="D130" i="1"/>
  <c r="D151" i="1"/>
  <c r="D146" i="1"/>
  <c r="D111" i="1"/>
  <c r="D143" i="1"/>
  <c r="D76" i="1"/>
  <c r="D92" i="1"/>
  <c r="D108" i="1"/>
  <c r="D124" i="1"/>
  <c r="D140" i="1"/>
  <c r="D165" i="1"/>
  <c r="J157" i="1"/>
  <c r="R51" i="1"/>
  <c r="N51" i="1"/>
  <c r="J51" i="1" s="1"/>
  <c r="N52" i="1"/>
  <c r="R52" i="1"/>
  <c r="J93" i="1"/>
  <c r="J125" i="1"/>
  <c r="J96" i="1"/>
  <c r="J128" i="1"/>
  <c r="D94" i="1"/>
  <c r="D167" i="1"/>
  <c r="O52" i="1"/>
  <c r="S52" i="1"/>
  <c r="S51" i="1"/>
  <c r="O51" i="1"/>
  <c r="K51" i="1" s="1"/>
  <c r="M51" i="1"/>
  <c r="Q51" i="1"/>
  <c r="D51" i="1" s="1"/>
  <c r="Q52" i="1"/>
  <c r="M52" i="1"/>
  <c r="J139" i="1"/>
  <c r="J156" i="1"/>
  <c r="J123" i="1"/>
  <c r="J110" i="1"/>
  <c r="J142" i="1"/>
  <c r="J101" i="1"/>
  <c r="J133" i="1"/>
  <c r="J154" i="1"/>
  <c r="J167" i="1"/>
  <c r="J104" i="1"/>
  <c r="J136" i="1"/>
  <c r="J161" i="1"/>
  <c r="D77" i="1"/>
  <c r="D141" i="1"/>
  <c r="D97" i="1"/>
  <c r="D137" i="1"/>
  <c r="D86" i="1"/>
  <c r="D102" i="1"/>
  <c r="D155" i="1"/>
  <c r="D83" i="1"/>
  <c r="D99" i="1"/>
  <c r="D131" i="1"/>
  <c r="D80" i="1"/>
  <c r="D96" i="1"/>
  <c r="D112" i="1"/>
  <c r="D128" i="1"/>
  <c r="D145" i="1"/>
  <c r="D160" i="1"/>
  <c r="D158" i="1"/>
  <c r="I144" i="1"/>
  <c r="C144" i="1"/>
  <c r="G144" i="1" s="1"/>
  <c r="I158" i="1"/>
  <c r="C158" i="1"/>
  <c r="G158" i="1" s="1"/>
  <c r="I157" i="1"/>
  <c r="D157" i="1"/>
  <c r="I159" i="1"/>
  <c r="C159" i="1"/>
  <c r="G159" i="1" s="1"/>
  <c r="C160" i="1"/>
  <c r="G160" i="1" s="1"/>
  <c r="I160" i="1"/>
  <c r="C157" i="1"/>
  <c r="I75" i="1"/>
  <c r="I146" i="1"/>
  <c r="C146" i="1"/>
  <c r="C148" i="1"/>
  <c r="G148" i="1" s="1"/>
  <c r="I148" i="1"/>
  <c r="C147" i="1"/>
  <c r="G147" i="1" s="1"/>
  <c r="I147" i="1"/>
  <c r="C149" i="1"/>
  <c r="G149" i="1" s="1"/>
  <c r="I149" i="1"/>
  <c r="S36" i="1"/>
  <c r="O36" i="1"/>
  <c r="M36" i="1"/>
  <c r="Q36" i="1"/>
  <c r="N36" i="1"/>
  <c r="R36" i="1"/>
  <c r="S65" i="1"/>
  <c r="S61" i="1"/>
  <c r="S57" i="1"/>
  <c r="S53" i="1"/>
  <c r="S47" i="1"/>
  <c r="S43" i="1"/>
  <c r="S39" i="1"/>
  <c r="S34" i="1"/>
  <c r="S30" i="1"/>
  <c r="O62" i="1"/>
  <c r="O58" i="1"/>
  <c r="O54" i="1"/>
  <c r="O48" i="1"/>
  <c r="O44" i="1"/>
  <c r="O40" i="1"/>
  <c r="O35" i="1"/>
  <c r="O31" i="1"/>
  <c r="S63" i="1"/>
  <c r="S59" i="1"/>
  <c r="S49" i="1"/>
  <c r="S45" i="1"/>
  <c r="S28" i="1"/>
  <c r="O56" i="1"/>
  <c r="O46" i="1"/>
  <c r="O33" i="1"/>
  <c r="S60" i="1"/>
  <c r="S56" i="1"/>
  <c r="S50" i="1"/>
  <c r="S46" i="1"/>
  <c r="S42" i="1"/>
  <c r="S38" i="1"/>
  <c r="S33" i="1"/>
  <c r="S62" i="1"/>
  <c r="S58" i="1"/>
  <c r="S54" i="1"/>
  <c r="S48" i="1"/>
  <c r="S44" i="1"/>
  <c r="S40" i="1"/>
  <c r="S35" i="1"/>
  <c r="S31" i="1"/>
  <c r="O65" i="1"/>
  <c r="K65" i="1" s="1"/>
  <c r="O61" i="1"/>
  <c r="K61" i="1" s="1"/>
  <c r="O57" i="1"/>
  <c r="K57" i="1" s="1"/>
  <c r="O53" i="1"/>
  <c r="O47" i="1"/>
  <c r="O43" i="1"/>
  <c r="O39" i="1"/>
  <c r="K39" i="1" s="1"/>
  <c r="O34" i="1"/>
  <c r="K34" i="1" s="1"/>
  <c r="O30" i="1"/>
  <c r="K30" i="1" s="1"/>
  <c r="S55" i="1"/>
  <c r="S41" i="1"/>
  <c r="S37" i="1"/>
  <c r="S32" i="1"/>
  <c r="O64" i="1"/>
  <c r="O60" i="1"/>
  <c r="O50" i="1"/>
  <c r="K50" i="1" s="1"/>
  <c r="O42" i="1"/>
  <c r="O38" i="1"/>
  <c r="O29" i="1"/>
  <c r="S64" i="1"/>
  <c r="O59" i="1"/>
  <c r="O41" i="1"/>
  <c r="O49" i="1"/>
  <c r="O28" i="1"/>
  <c r="S29" i="1"/>
  <c r="O55" i="1"/>
  <c r="K55" i="1" s="1"/>
  <c r="O37" i="1"/>
  <c r="O32" i="1"/>
  <c r="O63" i="1"/>
  <c r="O45" i="1"/>
  <c r="Q63" i="1"/>
  <c r="Q59" i="1"/>
  <c r="Q55" i="1"/>
  <c r="Q49" i="1"/>
  <c r="Q45" i="1"/>
  <c r="Q41" i="1"/>
  <c r="Q37" i="1"/>
  <c r="Q32" i="1"/>
  <c r="Q28" i="1"/>
  <c r="M65" i="1"/>
  <c r="M61" i="1"/>
  <c r="M57" i="1"/>
  <c r="M53" i="1"/>
  <c r="M47" i="1"/>
  <c r="M43" i="1"/>
  <c r="M39" i="1"/>
  <c r="M34" i="1"/>
  <c r="M30" i="1"/>
  <c r="Q61" i="1"/>
  <c r="Q57" i="1"/>
  <c r="Q47" i="1"/>
  <c r="Q43" i="1"/>
  <c r="M59" i="1"/>
  <c r="M49" i="1"/>
  <c r="M41" i="1"/>
  <c r="M28" i="1"/>
  <c r="Q58" i="1"/>
  <c r="Q54" i="1"/>
  <c r="Q48" i="1"/>
  <c r="Q44" i="1"/>
  <c r="Q40" i="1"/>
  <c r="Q35" i="1"/>
  <c r="Q64" i="1"/>
  <c r="Q60" i="1"/>
  <c r="Q56" i="1"/>
  <c r="Q50" i="1"/>
  <c r="Q46" i="1"/>
  <c r="Q42" i="1"/>
  <c r="Q38" i="1"/>
  <c r="Q33" i="1"/>
  <c r="Q29" i="1"/>
  <c r="M64" i="1"/>
  <c r="M60" i="1"/>
  <c r="M56" i="1"/>
  <c r="M50" i="1"/>
  <c r="M46" i="1"/>
  <c r="M42" i="1"/>
  <c r="M38" i="1"/>
  <c r="M33" i="1"/>
  <c r="M29" i="1"/>
  <c r="Q65" i="1"/>
  <c r="Q53" i="1"/>
  <c r="Q39" i="1"/>
  <c r="Q34" i="1"/>
  <c r="Q30" i="1"/>
  <c r="M63" i="1"/>
  <c r="M55" i="1"/>
  <c r="M45" i="1"/>
  <c r="M37" i="1"/>
  <c r="M32" i="1"/>
  <c r="Q62" i="1"/>
  <c r="Q31" i="1"/>
  <c r="M62" i="1"/>
  <c r="M44" i="1"/>
  <c r="M54" i="1"/>
  <c r="M35" i="1"/>
  <c r="M31" i="1"/>
  <c r="M58" i="1"/>
  <c r="M40" i="1"/>
  <c r="M48" i="1"/>
  <c r="R64" i="1"/>
  <c r="R60" i="1"/>
  <c r="R56" i="1"/>
  <c r="R50" i="1"/>
  <c r="R46" i="1"/>
  <c r="R42" i="1"/>
  <c r="R38" i="1"/>
  <c r="R33" i="1"/>
  <c r="R29" i="1"/>
  <c r="R54" i="1"/>
  <c r="R40" i="1"/>
  <c r="R35" i="1"/>
  <c r="R31" i="1"/>
  <c r="R63" i="1"/>
  <c r="R59" i="1"/>
  <c r="R55" i="1"/>
  <c r="R49" i="1"/>
  <c r="R45" i="1"/>
  <c r="R41" i="1"/>
  <c r="R37" i="1"/>
  <c r="R32" i="1"/>
  <c r="R65" i="1"/>
  <c r="R61" i="1"/>
  <c r="R57" i="1"/>
  <c r="R53" i="1"/>
  <c r="R47" i="1"/>
  <c r="R43" i="1"/>
  <c r="R39" i="1"/>
  <c r="R34" i="1"/>
  <c r="R30" i="1"/>
  <c r="R62" i="1"/>
  <c r="R58" i="1"/>
  <c r="R48" i="1"/>
  <c r="R44" i="1"/>
  <c r="R28" i="1"/>
  <c r="N63" i="1"/>
  <c r="N59" i="1"/>
  <c r="N55" i="1"/>
  <c r="N49" i="1"/>
  <c r="N45" i="1"/>
  <c r="N41" i="1"/>
  <c r="N37" i="1"/>
  <c r="N32" i="1"/>
  <c r="N28" i="1"/>
  <c r="N48" i="1"/>
  <c r="N64" i="1"/>
  <c r="N60" i="1"/>
  <c r="N56" i="1"/>
  <c r="N50" i="1"/>
  <c r="N46" i="1"/>
  <c r="N42" i="1"/>
  <c r="N38" i="1"/>
  <c r="N33" i="1"/>
  <c r="N29" i="1"/>
  <c r="N34" i="1"/>
  <c r="N30" i="1"/>
  <c r="N62" i="1"/>
  <c r="N58" i="1"/>
  <c r="N54" i="1"/>
  <c r="N44" i="1"/>
  <c r="N40" i="1"/>
  <c r="N31" i="1"/>
  <c r="N65" i="1"/>
  <c r="N61" i="1"/>
  <c r="N57" i="1"/>
  <c r="N53" i="1"/>
  <c r="N47" i="1"/>
  <c r="N43" i="1"/>
  <c r="N39" i="1"/>
  <c r="N35" i="1"/>
  <c r="I95" i="1"/>
  <c r="C95" i="1"/>
  <c r="C103" i="1"/>
  <c r="I103" i="1"/>
  <c r="C107" i="1"/>
  <c r="I107" i="1"/>
  <c r="I106" i="1"/>
  <c r="C106" i="1"/>
  <c r="C118" i="1"/>
  <c r="I118" i="1"/>
  <c r="I84" i="1"/>
  <c r="C84" i="1"/>
  <c r="C116" i="1"/>
  <c r="I116" i="1"/>
  <c r="C153" i="1"/>
  <c r="G153" i="1" s="1"/>
  <c r="I153" i="1"/>
  <c r="I97" i="1"/>
  <c r="C97" i="1"/>
  <c r="I129" i="1"/>
  <c r="C129" i="1"/>
  <c r="G129" i="1" s="1"/>
  <c r="I87" i="1"/>
  <c r="C87" i="1"/>
  <c r="I135" i="1"/>
  <c r="C135" i="1"/>
  <c r="G135" i="1" s="1"/>
  <c r="I83" i="1"/>
  <c r="C83" i="1"/>
  <c r="I122" i="1"/>
  <c r="C122" i="1"/>
  <c r="I126" i="1"/>
  <c r="C126" i="1"/>
  <c r="C88" i="1"/>
  <c r="I88" i="1"/>
  <c r="I104" i="1"/>
  <c r="C104" i="1"/>
  <c r="I136" i="1"/>
  <c r="C136" i="1"/>
  <c r="G136" i="1" s="1"/>
  <c r="I85" i="1"/>
  <c r="C85" i="1"/>
  <c r="I117" i="1"/>
  <c r="C117" i="1"/>
  <c r="C154" i="1"/>
  <c r="I154" i="1"/>
  <c r="I119" i="1"/>
  <c r="C119" i="1"/>
  <c r="C79" i="1"/>
  <c r="I79" i="1"/>
  <c r="C82" i="1"/>
  <c r="I82" i="1"/>
  <c r="C151" i="1"/>
  <c r="G151" i="1" s="1"/>
  <c r="I151" i="1"/>
  <c r="I91" i="1"/>
  <c r="C91" i="1"/>
  <c r="C123" i="1"/>
  <c r="I123" i="1"/>
  <c r="I164" i="1"/>
  <c r="C164" i="1"/>
  <c r="C138" i="1"/>
  <c r="G138" i="1" s="1"/>
  <c r="I138" i="1"/>
  <c r="I102" i="1"/>
  <c r="C102" i="1"/>
  <c r="I134" i="1"/>
  <c r="C134" i="1"/>
  <c r="C76" i="1"/>
  <c r="I76" i="1"/>
  <c r="C92" i="1"/>
  <c r="I92" i="1"/>
  <c r="I108" i="1"/>
  <c r="C108" i="1"/>
  <c r="I124" i="1"/>
  <c r="C124" i="1"/>
  <c r="I140" i="1"/>
  <c r="C140" i="1"/>
  <c r="I165" i="1"/>
  <c r="C165" i="1"/>
  <c r="I89" i="1"/>
  <c r="C89" i="1"/>
  <c r="I105" i="1"/>
  <c r="C105" i="1"/>
  <c r="I121" i="1"/>
  <c r="C121" i="1"/>
  <c r="I137" i="1"/>
  <c r="C137" i="1"/>
  <c r="G137" i="1" s="1"/>
  <c r="I162" i="1"/>
  <c r="C162" i="1"/>
  <c r="I143" i="1"/>
  <c r="C143" i="1"/>
  <c r="G143" i="1" s="1"/>
  <c r="C114" i="1"/>
  <c r="I114" i="1"/>
  <c r="I139" i="1"/>
  <c r="C139" i="1"/>
  <c r="G139" i="1" s="1"/>
  <c r="C86" i="1"/>
  <c r="I86" i="1"/>
  <c r="C155" i="1"/>
  <c r="G155" i="1" s="1"/>
  <c r="I155" i="1"/>
  <c r="I100" i="1"/>
  <c r="C100" i="1"/>
  <c r="C132" i="1"/>
  <c r="I132" i="1"/>
  <c r="I81" i="1"/>
  <c r="C81" i="1"/>
  <c r="I113" i="1"/>
  <c r="C113" i="1"/>
  <c r="C150" i="1"/>
  <c r="G150" i="1" s="1"/>
  <c r="I150" i="1"/>
  <c r="C127" i="1"/>
  <c r="I127" i="1"/>
  <c r="I130" i="1"/>
  <c r="C130" i="1"/>
  <c r="I115" i="1"/>
  <c r="C115" i="1"/>
  <c r="I152" i="1"/>
  <c r="C152" i="1"/>
  <c r="G152" i="1" s="1"/>
  <c r="I94" i="1"/>
  <c r="C94" i="1"/>
  <c r="C167" i="1"/>
  <c r="I167" i="1"/>
  <c r="I120" i="1"/>
  <c r="C120" i="1"/>
  <c r="I161" i="1"/>
  <c r="C161" i="1"/>
  <c r="I101" i="1"/>
  <c r="C101" i="1"/>
  <c r="I133" i="1"/>
  <c r="C133" i="1"/>
  <c r="C156" i="1"/>
  <c r="G156" i="1" s="1"/>
  <c r="I156" i="1"/>
  <c r="I111" i="1"/>
  <c r="C111" i="1"/>
  <c r="I98" i="1"/>
  <c r="C98" i="1"/>
  <c r="C163" i="1"/>
  <c r="I163" i="1"/>
  <c r="I99" i="1"/>
  <c r="C99" i="1"/>
  <c r="I131" i="1"/>
  <c r="C131" i="1"/>
  <c r="I90" i="1"/>
  <c r="C90" i="1"/>
  <c r="I78" i="1"/>
  <c r="C78" i="1"/>
  <c r="I110" i="1"/>
  <c r="C110" i="1"/>
  <c r="C142" i="1"/>
  <c r="G142" i="1" s="1"/>
  <c r="I142" i="1"/>
  <c r="I80" i="1"/>
  <c r="C80" i="1"/>
  <c r="C96" i="1"/>
  <c r="I96" i="1"/>
  <c r="I112" i="1"/>
  <c r="C112" i="1"/>
  <c r="I128" i="1"/>
  <c r="C128" i="1"/>
  <c r="I145" i="1"/>
  <c r="C145" i="1"/>
  <c r="G145" i="1" s="1"/>
  <c r="C77" i="1"/>
  <c r="I77" i="1"/>
  <c r="C93" i="1"/>
  <c r="I93" i="1"/>
  <c r="C109" i="1"/>
  <c r="I109" i="1"/>
  <c r="C125" i="1"/>
  <c r="I125" i="1"/>
  <c r="C141" i="1"/>
  <c r="G141" i="1" s="1"/>
  <c r="I141" i="1"/>
  <c r="C166" i="1"/>
  <c r="I166" i="1"/>
  <c r="J52" i="1" l="1"/>
  <c r="G154" i="1"/>
  <c r="C51" i="1"/>
  <c r="G51" i="1" s="1"/>
  <c r="I51" i="1"/>
  <c r="K52" i="1"/>
  <c r="C52" i="1"/>
  <c r="G140" i="1"/>
  <c r="G146" i="1"/>
  <c r="I52" i="1"/>
  <c r="D52" i="1"/>
  <c r="G157" i="1"/>
  <c r="K56" i="1"/>
  <c r="I45" i="1"/>
  <c r="K58" i="1"/>
  <c r="J31" i="1"/>
  <c r="J46" i="1"/>
  <c r="I58" i="1"/>
  <c r="I56" i="1"/>
  <c r="K63" i="1"/>
  <c r="K62" i="1"/>
  <c r="D36" i="1"/>
  <c r="I61" i="1"/>
  <c r="J29" i="1"/>
  <c r="J64" i="1"/>
  <c r="J65" i="1"/>
  <c r="J54" i="1"/>
  <c r="J34" i="1"/>
  <c r="J60" i="1"/>
  <c r="J32" i="1"/>
  <c r="J49" i="1"/>
  <c r="J37" i="1"/>
  <c r="I42" i="1"/>
  <c r="I30" i="1"/>
  <c r="I47" i="1"/>
  <c r="I65" i="1"/>
  <c r="I59" i="1"/>
  <c r="K32" i="1"/>
  <c r="K31" i="1"/>
  <c r="K33" i="1"/>
  <c r="K46" i="1"/>
  <c r="K35" i="1"/>
  <c r="K54" i="1"/>
  <c r="K36" i="1"/>
  <c r="I36" i="1"/>
  <c r="C36" i="1"/>
  <c r="G36" i="1" s="1"/>
  <c r="J35" i="1"/>
  <c r="I35" i="1"/>
  <c r="I44" i="1"/>
  <c r="K64" i="1"/>
  <c r="J30" i="1"/>
  <c r="J63" i="1"/>
  <c r="I54" i="1"/>
  <c r="I39" i="1"/>
  <c r="I63" i="1"/>
  <c r="K29" i="1"/>
  <c r="K60" i="1"/>
  <c r="K41" i="1"/>
  <c r="J36" i="1"/>
  <c r="J33" i="1"/>
  <c r="K49" i="1"/>
  <c r="I41" i="1"/>
  <c r="J58" i="1"/>
  <c r="J55" i="1"/>
  <c r="K37" i="1"/>
  <c r="J39" i="1"/>
  <c r="J57" i="1"/>
  <c r="J62" i="1"/>
  <c r="J50" i="1"/>
  <c r="J43" i="1"/>
  <c r="J61" i="1"/>
  <c r="J56" i="1"/>
  <c r="I57" i="1"/>
  <c r="I33" i="1"/>
  <c r="I50" i="1"/>
  <c r="I46" i="1"/>
  <c r="I43" i="1"/>
  <c r="I29" i="1"/>
  <c r="I31" i="1"/>
  <c r="I49" i="1"/>
  <c r="I64" i="1"/>
  <c r="I53" i="1"/>
  <c r="I32" i="1"/>
  <c r="I55" i="1"/>
  <c r="G134" i="1"/>
  <c r="G128" i="1"/>
  <c r="G133" i="1"/>
  <c r="G97" i="1"/>
  <c r="G94" i="1"/>
  <c r="I62" i="1"/>
  <c r="I60" i="1"/>
  <c r="K59" i="1"/>
  <c r="J59" i="1"/>
  <c r="K53" i="1"/>
  <c r="J53" i="1"/>
  <c r="K48" i="1"/>
  <c r="J48" i="1"/>
  <c r="I48" i="1"/>
  <c r="K47" i="1"/>
  <c r="J47" i="1"/>
  <c r="K45" i="1"/>
  <c r="J45" i="1"/>
  <c r="K44" i="1"/>
  <c r="J44" i="1"/>
  <c r="K43" i="1"/>
  <c r="K42" i="1"/>
  <c r="J42" i="1"/>
  <c r="J41" i="1"/>
  <c r="K40" i="1"/>
  <c r="J40" i="1"/>
  <c r="I40" i="1"/>
  <c r="K38" i="1"/>
  <c r="J38" i="1"/>
  <c r="I38" i="1"/>
  <c r="I37" i="1"/>
  <c r="I34" i="1"/>
  <c r="K28" i="1"/>
  <c r="J28" i="1"/>
  <c r="I28" i="1"/>
  <c r="K17" i="1"/>
  <c r="J17" i="1"/>
  <c r="F13" i="1"/>
  <c r="E13" i="1"/>
  <c r="G52" i="1" l="1"/>
  <c r="F168" i="1"/>
  <c r="G102" i="1"/>
  <c r="D62" i="1"/>
  <c r="G85" i="1"/>
  <c r="D53" i="1"/>
  <c r="D60" i="1"/>
  <c r="D55" i="1"/>
  <c r="C55" i="1"/>
  <c r="E179" i="1"/>
  <c r="E169" i="1"/>
  <c r="E68" i="1"/>
  <c r="E67" i="1"/>
  <c r="C45" i="1"/>
  <c r="C43" i="1"/>
  <c r="O70" i="1"/>
  <c r="E168" i="1"/>
  <c r="C59" i="1"/>
  <c r="C44" i="1"/>
  <c r="C41" i="1"/>
  <c r="C29" i="1"/>
  <c r="C178" i="1"/>
  <c r="C48" i="1"/>
  <c r="C40" i="1"/>
  <c r="C37" i="1"/>
  <c r="D193" i="1"/>
  <c r="S175" i="1"/>
  <c r="S181" i="1" s="1"/>
  <c r="D59" i="1"/>
  <c r="D49" i="1"/>
  <c r="D37" i="1"/>
  <c r="D28" i="1"/>
  <c r="C193" i="1"/>
  <c r="G80" i="1"/>
  <c r="D42" i="1"/>
  <c r="A19" i="1"/>
  <c r="C39" i="1"/>
  <c r="D39" i="1"/>
  <c r="C61" i="1"/>
  <c r="D61" i="1"/>
  <c r="C50" i="1"/>
  <c r="D50" i="1"/>
  <c r="C49" i="1"/>
  <c r="C35" i="1"/>
  <c r="D35" i="1"/>
  <c r="C58" i="1"/>
  <c r="D58" i="1"/>
  <c r="C65" i="1"/>
  <c r="D65" i="1"/>
  <c r="C33" i="1"/>
  <c r="D33" i="1"/>
  <c r="C75" i="1"/>
  <c r="R175" i="1"/>
  <c r="O175" i="1"/>
  <c r="O181" i="1" s="1"/>
  <c r="N175" i="1"/>
  <c r="N181" i="1" s="1"/>
  <c r="E171" i="1"/>
  <c r="F171" i="1"/>
  <c r="E172" i="1"/>
  <c r="F172" i="1"/>
  <c r="C31" i="1"/>
  <c r="D31" i="1"/>
  <c r="C54" i="1"/>
  <c r="D54" i="1"/>
  <c r="C53" i="1"/>
  <c r="C32" i="1"/>
  <c r="D32" i="1"/>
  <c r="C30" i="1"/>
  <c r="D30" i="1"/>
  <c r="C34" i="1"/>
  <c r="D34" i="1"/>
  <c r="D56" i="1"/>
  <c r="D57" i="1"/>
  <c r="D63" i="1"/>
  <c r="D64" i="1"/>
  <c r="D75" i="1"/>
  <c r="G98" i="1"/>
  <c r="G105" i="1"/>
  <c r="G163" i="1"/>
  <c r="G164" i="1"/>
  <c r="G166" i="1"/>
  <c r="F169" i="1"/>
  <c r="E170" i="1"/>
  <c r="F170" i="1"/>
  <c r="F179" i="1"/>
  <c r="F173" i="1"/>
  <c r="E173" i="1"/>
  <c r="C46" i="1"/>
  <c r="C56" i="1"/>
  <c r="C57" i="1"/>
  <c r="C63" i="1"/>
  <c r="C64" i="1"/>
  <c r="R195" i="1"/>
  <c r="N195" i="1"/>
  <c r="C192" i="1"/>
  <c r="D192" i="1"/>
  <c r="D195" i="1" s="1"/>
  <c r="R23" i="1"/>
  <c r="N23" i="1"/>
  <c r="C62" i="1"/>
  <c r="S195" i="1"/>
  <c r="Q195" i="1"/>
  <c r="S23" i="1"/>
  <c r="C17" i="1"/>
  <c r="C23" i="1" s="1"/>
  <c r="E19" i="1"/>
  <c r="F19" i="1"/>
  <c r="E20" i="1"/>
  <c r="F20" i="1"/>
  <c r="E21" i="1"/>
  <c r="F21" i="1"/>
  <c r="M23" i="1"/>
  <c r="O23" i="1"/>
  <c r="E66" i="1"/>
  <c r="F66" i="1"/>
  <c r="F67" i="1"/>
  <c r="F68" i="1"/>
  <c r="E195" i="1"/>
  <c r="F195" i="1"/>
  <c r="M195" i="1"/>
  <c r="O195" i="1"/>
  <c r="C47" i="1"/>
  <c r="D46" i="1"/>
  <c r="D29" i="1"/>
  <c r="C28" i="1"/>
  <c r="N70" i="1"/>
  <c r="K23" i="1"/>
  <c r="J23" i="1"/>
  <c r="G169" i="1" l="1"/>
  <c r="G193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95" i="1"/>
  <c r="G125" i="1"/>
  <c r="G120" i="1"/>
  <c r="G124" i="1"/>
  <c r="G118" i="1"/>
  <c r="G161" i="1"/>
  <c r="E70" i="1"/>
  <c r="G65" i="1"/>
  <c r="J195" i="1"/>
  <c r="I195" i="1"/>
  <c r="G92" i="1"/>
  <c r="G29" i="1"/>
  <c r="G31" i="1"/>
  <c r="G39" i="1"/>
  <c r="G46" i="1"/>
  <c r="G61" i="1"/>
  <c r="G81" i="1"/>
  <c r="G68" i="1"/>
  <c r="G34" i="1"/>
  <c r="G32" i="1"/>
  <c r="G30" i="1"/>
  <c r="G50" i="1"/>
  <c r="G37" i="1"/>
  <c r="G33" i="1"/>
  <c r="G35" i="1"/>
  <c r="G49" i="1"/>
  <c r="R181" i="1"/>
  <c r="G165" i="1"/>
  <c r="G84" i="1"/>
  <c r="G78" i="1"/>
  <c r="G111" i="1"/>
  <c r="G88" i="1"/>
  <c r="G114" i="1"/>
  <c r="G116" i="1"/>
  <c r="G57" i="1"/>
  <c r="G64" i="1"/>
  <c r="G162" i="1"/>
  <c r="G103" i="1"/>
  <c r="G86" i="1"/>
  <c r="F70" i="1"/>
  <c r="F23" i="1"/>
  <c r="G115" i="1"/>
  <c r="G122" i="1"/>
  <c r="G21" i="1"/>
  <c r="G173" i="1"/>
  <c r="G170" i="1"/>
  <c r="G54" i="1"/>
  <c r="G101" i="1"/>
  <c r="G83" i="1"/>
  <c r="D38" i="1"/>
  <c r="G123" i="1"/>
  <c r="G107" i="1"/>
  <c r="G130" i="1"/>
  <c r="K195" i="1"/>
  <c r="E23" i="1"/>
  <c r="G66" i="1"/>
  <c r="G53" i="1"/>
  <c r="G58" i="1"/>
  <c r="D40" i="1"/>
  <c r="G40" i="1" s="1"/>
  <c r="G131" i="1"/>
  <c r="G19" i="1"/>
  <c r="G28" i="1"/>
  <c r="G106" i="1"/>
  <c r="G20" i="1"/>
  <c r="G62" i="1"/>
  <c r="G113" i="1"/>
  <c r="G91" i="1"/>
  <c r="G112" i="1"/>
  <c r="D43" i="1"/>
  <c r="G43" i="1" s="1"/>
  <c r="G168" i="1"/>
  <c r="G67" i="1"/>
  <c r="G63" i="1"/>
  <c r="G89" i="1"/>
  <c r="G59" i="1"/>
  <c r="D44" i="1"/>
  <c r="G44" i="1" s="1"/>
  <c r="G82" i="1"/>
  <c r="G192" i="1"/>
  <c r="G172" i="1"/>
  <c r="G104" i="1"/>
  <c r="G96" i="1"/>
  <c r="G87" i="1"/>
  <c r="G77" i="1"/>
  <c r="G110" i="1"/>
  <c r="G109" i="1"/>
  <c r="G95" i="1"/>
  <c r="G127" i="1"/>
  <c r="G119" i="1"/>
  <c r="G179" i="1"/>
  <c r="J175" i="1"/>
  <c r="G126" i="1"/>
  <c r="G132" i="1"/>
  <c r="G90" i="1"/>
  <c r="G121" i="1"/>
  <c r="G117" i="1"/>
  <c r="G76" i="1"/>
  <c r="K175" i="1"/>
  <c r="K181" i="1" s="1"/>
  <c r="F175" i="1"/>
  <c r="F181" i="1" s="1"/>
  <c r="G171" i="1"/>
  <c r="G108" i="1"/>
  <c r="I17" i="1"/>
  <c r="I23" i="1" s="1"/>
  <c r="D17" i="1"/>
  <c r="Q23" i="1"/>
  <c r="R70" i="1"/>
  <c r="D48" i="1"/>
  <c r="G48" i="1" s="1"/>
  <c r="Q70" i="1"/>
  <c r="Q175" i="1"/>
  <c r="D178" i="1"/>
  <c r="G178" i="1" s="1"/>
  <c r="S70" i="1"/>
  <c r="D41" i="1"/>
  <c r="G41" i="1" s="1"/>
  <c r="G75" i="1"/>
  <c r="D47" i="1"/>
  <c r="G47" i="1" s="1"/>
  <c r="G55" i="1"/>
  <c r="D45" i="1"/>
  <c r="G45" i="1" s="1"/>
  <c r="J70" i="1"/>
  <c r="C60" i="1"/>
  <c r="G60" i="1" s="1"/>
  <c r="C38" i="1"/>
  <c r="M70" i="1"/>
  <c r="E175" i="1"/>
  <c r="E181" i="1" s="1"/>
  <c r="G167" i="1"/>
  <c r="I70" i="1"/>
  <c r="G56" i="1"/>
  <c r="M175" i="1"/>
  <c r="M181" i="1" s="1"/>
  <c r="G93" i="1"/>
  <c r="G79" i="1"/>
  <c r="C42" i="1"/>
  <c r="G42" i="1" s="1"/>
  <c r="G99" i="1"/>
  <c r="G100" i="1"/>
  <c r="G195" i="1" l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G38" i="1"/>
  <c r="G70" i="1" s="1"/>
  <c r="Q181" i="1"/>
  <c r="J181" i="1"/>
  <c r="D70" i="1"/>
  <c r="D175" i="1"/>
  <c r="D181" i="1" s="1"/>
  <c r="I175" i="1"/>
  <c r="I181" i="1" s="1"/>
  <c r="K70" i="1"/>
  <c r="C70" i="1"/>
  <c r="G175" i="1"/>
  <c r="G181" i="1" s="1"/>
  <c r="D23" i="1"/>
  <c r="G17" i="1"/>
  <c r="G23" i="1" s="1"/>
  <c r="C175" i="1"/>
  <c r="C181" i="1" s="1"/>
  <c r="A126" i="1" l="1"/>
  <c r="A127" i="1" l="1"/>
  <c r="A128" i="1" s="1"/>
  <c r="A129" i="1" s="1"/>
  <c r="A130" i="1" s="1"/>
  <c r="A131" i="1" s="1"/>
  <c r="A132" i="1" s="1"/>
  <c r="A133" i="1" s="1"/>
  <c r="A134" i="1" l="1"/>
  <c r="A135" i="1" s="1"/>
  <c r="A136" i="1" s="1"/>
  <c r="A137" i="1" s="1"/>
  <c r="A138" i="1" l="1"/>
  <c r="A139" i="1" s="1"/>
  <c r="A140" i="1" l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</calcChain>
</file>

<file path=xl/comments1.xml><?xml version="1.0" encoding="utf-8"?>
<comments xmlns="http://schemas.openxmlformats.org/spreadsheetml/2006/main">
  <authors>
    <author>Tom Syner</author>
  </authors>
  <commentList>
    <comment ref="C6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"2823001%"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"2824001%"</t>
        </r>
      </text>
    </comment>
    <comment ref="C16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"2832001%"</t>
        </r>
      </text>
    </comment>
    <comment ref="C169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"2833001%"</t>
        </r>
      </text>
    </comment>
    <comment ref="M17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Q17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179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comments10.xml><?xml version="1.0" encoding="utf-8"?>
<comments xmlns="http://schemas.openxmlformats.org/spreadsheetml/2006/main">
  <authors>
    <author>Tom Syner</author>
  </authors>
  <commentList>
    <comment ref="C11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"1902001%"</t>
        </r>
      </text>
    </comment>
    <comment ref="C11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"1903001%"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"1904001%"</t>
        </r>
      </text>
    </comment>
    <comment ref="M122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"1901002%"</t>
        </r>
      </text>
    </comment>
  </commentList>
</comments>
</file>

<file path=xl/comments11.xml><?xml version="1.0" encoding="utf-8"?>
<comments xmlns="http://schemas.openxmlformats.org/spreadsheetml/2006/main">
  <authors>
    <author>Tom Syner</author>
  </authors>
  <commentList>
    <comment ref="C45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"2822001%"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"2823001%"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"2824001%"</t>
        </r>
      </text>
    </comment>
    <comment ref="M5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Adjusted for late entry related to Deferred Fuel.</t>
        </r>
      </text>
    </comment>
    <comment ref="C85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"2832001%"</t>
        </r>
      </text>
    </comment>
    <comment ref="C8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"2833001%"</t>
        </r>
      </text>
    </comment>
    <comment ref="M92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93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Adjusted for late entry related to Deferred Fuel.
Filter:  account like "2833002%"</t>
        </r>
      </text>
    </comment>
  </commentList>
</comments>
</file>

<file path=xl/comments12.xml><?xml version="1.0" encoding="utf-8"?>
<comments xmlns="http://schemas.openxmlformats.org/spreadsheetml/2006/main">
  <authors>
    <author>Tom Syner</author>
  </authors>
  <commentList>
    <comment ref="C5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"1902001%"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"1903001%"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"1904001%"</t>
        </r>
      </text>
    </comment>
  </commentList>
</comments>
</file>

<file path=xl/comments2.xml><?xml version="1.0" encoding="utf-8"?>
<comments xmlns="http://schemas.openxmlformats.org/spreadsheetml/2006/main">
  <authors>
    <author>Tom Syner</author>
  </authors>
  <commentList>
    <comment ref="C9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"1902001%"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"1903001%"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"1904001%"</t>
        </r>
      </text>
    </comment>
    <comment ref="M10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"1901002%"</t>
        </r>
      </text>
    </comment>
  </commentList>
</comments>
</file>

<file path=xl/comments3.xml><?xml version="1.0" encoding="utf-8"?>
<comments xmlns="http://schemas.openxmlformats.org/spreadsheetml/2006/main">
  <authors>
    <author>Tom Syner</author>
  </authors>
  <commentList>
    <comment ref="C80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"2822001%"</t>
        </r>
      </text>
    </comment>
    <comment ref="C81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"2823001%"</t>
        </r>
      </text>
    </comment>
    <comment ref="C82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"2824001%"</t>
        </r>
      </text>
    </comment>
    <comment ref="C203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"2832001%"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"2833001%"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"2834001%"</t>
        </r>
      </text>
    </comment>
    <comment ref="O212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comments4.xml><?xml version="1.0" encoding="utf-8"?>
<comments xmlns="http://schemas.openxmlformats.org/spreadsheetml/2006/main">
  <authors>
    <author>Tom Syner</author>
  </authors>
  <commentList>
    <comment ref="C121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"1902001%"</t>
        </r>
      </text>
    </comment>
    <comment ref="C122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"1903001%"</t>
        </r>
      </text>
    </comment>
    <comment ref="C123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"1904001%"</t>
        </r>
      </text>
    </comment>
    <comment ref="C129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"1902002%"</t>
        </r>
      </text>
    </comment>
  </commentList>
</comments>
</file>

<file path=xl/comments5.xml><?xml version="1.0" encoding="utf-8"?>
<comments xmlns="http://schemas.openxmlformats.org/spreadsheetml/2006/main">
  <authors>
    <author>Tom Syner</author>
  </authors>
  <commentList>
    <comment ref="C3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"2822001%"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"2823001%"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"2824001%"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"2832001%"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"2833001%"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"2834001%"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comments6.xml><?xml version="1.0" encoding="utf-8"?>
<comments xmlns="http://schemas.openxmlformats.org/spreadsheetml/2006/main">
  <authors>
    <author>Tom Syner</author>
  </authors>
  <commentList>
    <comment ref="C45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"1902001%"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"1903001%"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"1904001%"</t>
        </r>
      </text>
    </comment>
  </commentList>
</comments>
</file>

<file path=xl/comments7.xml><?xml version="1.0" encoding="utf-8"?>
<comments xmlns="http://schemas.openxmlformats.org/spreadsheetml/2006/main">
  <authors>
    <author>Tom Syner</author>
  </authors>
  <commentList>
    <comment ref="C5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"2822001%"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"2823001%"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"2824001%"</t>
        </r>
      </text>
    </comment>
    <comment ref="C119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"2832001%"</t>
        </r>
      </text>
    </comment>
    <comment ref="C120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"2833001%"</t>
        </r>
      </text>
    </comment>
    <comment ref="C121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"2834001%"</t>
        </r>
      </text>
    </comment>
    <comment ref="M129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comments8.xml><?xml version="1.0" encoding="utf-8"?>
<comments xmlns="http://schemas.openxmlformats.org/spreadsheetml/2006/main">
  <authors>
    <author>Tom Syner</author>
  </authors>
  <commentList>
    <comment ref="C7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"1902001%"</t>
        </r>
      </text>
    </comment>
    <comment ref="C79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"1903001%"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"1904001%"</t>
        </r>
      </text>
    </comment>
    <comment ref="M8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"1901002%"</t>
        </r>
      </text>
    </comment>
  </commentList>
</comments>
</file>

<file path=xl/comments9.xml><?xml version="1.0" encoding="utf-8"?>
<comments xmlns="http://schemas.openxmlformats.org/spreadsheetml/2006/main">
  <authors>
    <author>Tom Syner</author>
  </authors>
  <commentList>
    <comment ref="C5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"2822001%"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"2823001%"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"2824001%"</t>
        </r>
      </text>
    </comment>
    <comment ref="C14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"2832001%"</t>
        </r>
      </text>
    </comment>
    <comment ref="C14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"2833001%"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"2834001%"</t>
        </r>
      </text>
    </comment>
    <comment ref="M15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sharedStrings.xml><?xml version="1.0" encoding="utf-8"?>
<sst xmlns="http://schemas.openxmlformats.org/spreadsheetml/2006/main" count="24206" uniqueCount="1497">
  <si>
    <t>SPECIFIED DEFERRED CREDITS</t>
  </si>
  <si>
    <t>(DEBIT)  CREDIT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</si>
  <si>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</si>
  <si>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</si>
  <si>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</si>
  <si>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</si>
  <si>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</si>
  <si>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</si>
  <si>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</si>
  <si>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</si>
  <si>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</si>
  <si>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</si>
  <si>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PER BOOKS</t>
  </si>
  <si>
    <t>NON-APPLICABLE/NON-UTILITY</t>
  </si>
  <si>
    <t>AVERAGE</t>
  </si>
  <si>
    <t xml:space="preserve">ELECTRIC </t>
  </si>
  <si>
    <t>BALANCE AS</t>
  </si>
  <si>
    <t>UTILITY</t>
  </si>
  <si>
    <t>ACCUMULATED DEFERRED FIT ITEMS</t>
  </si>
  <si>
    <t>(B+C+D+E)/2</t>
  </si>
  <si>
    <t>GENERATION</t>
  </si>
  <si>
    <t>TRANSMISSION</t>
  </si>
  <si>
    <t>DISTRIBUTION</t>
  </si>
  <si>
    <t>ACCOUNT 281:</t>
  </si>
  <si>
    <t xml:space="preserve"> </t>
  </si>
  <si>
    <t xml:space="preserve">NON-UTILITY DEFERRED FIT </t>
  </si>
  <si>
    <t>SFAS 109 FLOW-THRU 281.3</t>
  </si>
  <si>
    <t>SFAS 109 EXCESS DFIT 281.4</t>
  </si>
  <si>
    <t>TOTAL ACCOUNT 281</t>
  </si>
  <si>
    <t>ACCOUNT 282:</t>
  </si>
  <si>
    <t>FERC ORDER 144 CATCH UP</t>
  </si>
  <si>
    <t>ABFUDC</t>
  </si>
  <si>
    <t>TXS CAPD</t>
  </si>
  <si>
    <t>PENS CAPD</t>
  </si>
  <si>
    <t>SEC 481 PENS/OPEB ADJUSTMENT</t>
  </si>
  <si>
    <t>SAV PLAN CAPD</t>
  </si>
  <si>
    <t>PERCENT REPAIR ALLOWANCE</t>
  </si>
  <si>
    <t>SFAS 109 FLOW-THRU 282.3</t>
  </si>
  <si>
    <t>SFAS 109 EXCESS DFIT 282.4</t>
  </si>
  <si>
    <t>TOTAL ACOUNT 282</t>
  </si>
  <si>
    <t>MTM BK GAIN - A/L - TAX DEFL</t>
  </si>
  <si>
    <t>DEFD TAX GAIN - EPA AUCTION</t>
  </si>
  <si>
    <t>LOSS ON REACQUIRED DEBT</t>
  </si>
  <si>
    <t>DEFD SFAS 106 BOOK COSTS</t>
  </si>
  <si>
    <t>REG ASSET - ACCRUED SFAS 112</t>
  </si>
  <si>
    <t>SFAS 109 FLOW-THRU 283.3</t>
  </si>
  <si>
    <t>SFAS 109 EXCESS DFIT 283.4</t>
  </si>
  <si>
    <t>SFAS 133 ADIT FED - SFAS 133 NONAFFIL 2830006</t>
  </si>
  <si>
    <t>TOTAL ACCOUNT 283</t>
  </si>
  <si>
    <t>SFAS 109 - DEFD STATE INCOME TAXES</t>
  </si>
  <si>
    <t>JURISDICTIONAL AMOUNTS FUNCTIONALIZED</t>
  </si>
  <si>
    <t>TOTAL COMPANY AMOUNTS FUNCTIONALIZED</t>
  </si>
  <si>
    <t>REFUNCTIONALIZED BASED ON JURISDICTIONAL PLANT</t>
  </si>
  <si>
    <t>NOTE:  POST 1970 ACCUMULATED DEFERRED</t>
  </si>
  <si>
    <t xml:space="preserve">             INV TAX CRED. (JDITC) IN A/C 255</t>
  </si>
  <si>
    <t>TOTAL ACCOUNT 255</t>
  </si>
  <si>
    <t>ACCRUED BK PENSION EXPENSE</t>
  </si>
  <si>
    <t>COLUMN K</t>
  </si>
  <si>
    <t>COLUMN L</t>
  </si>
  <si>
    <t>COLUMN M</t>
  </si>
  <si>
    <t>COLUMN N</t>
  </si>
  <si>
    <t>COLUMN O</t>
  </si>
  <si>
    <t>ACCOUNT 283:</t>
  </si>
  <si>
    <t>FUNCTIONALIZATION AVERAGE</t>
  </si>
  <si>
    <t>APPALACHIAN POWER COMPANY</t>
  </si>
  <si>
    <t>BK PLANT IN SERVICE - SFAS 143 - ARO</t>
  </si>
  <si>
    <t>DFIT GENERATION PLANT</t>
  </si>
  <si>
    <t>ABFUDC - TRANSMISSION</t>
  </si>
  <si>
    <t>ABFUDC - GENERAL</t>
  </si>
  <si>
    <t>ABFUDC - DISTRIBUTION</t>
  </si>
  <si>
    <t>DEFD TAX GAIN - FIBER OPTIC LINE</t>
  </si>
  <si>
    <t>AMORT PERPETUAL TERM ELECT PLT</t>
  </si>
  <si>
    <t>REMOVAL COSTS</t>
  </si>
  <si>
    <t>REMOVAL COSTS REV - SFAS 143 - ARO</t>
  </si>
  <si>
    <t>TAX WRITE OFF MINE DEVEL COSTS</t>
  </si>
  <si>
    <t>BK DEPLETION -- NUEAST</t>
  </si>
  <si>
    <t>SV - UNDER RECOVERY FUEL COST</t>
  </si>
  <si>
    <t>BK DEFL - MACSS COSTS</t>
  </si>
  <si>
    <t>TRANSITION REGULATORY ASSETS</t>
  </si>
  <si>
    <t>TAX DEFL - NON-DEPRECIABLES</t>
  </si>
  <si>
    <t>TX AMORT POLLUTION CONT EQPT</t>
  </si>
  <si>
    <t>SEC ALLOC - ITC - 46F1 - 10%</t>
  </si>
  <si>
    <t>BOOK VS. TAX DEPRECIATION</t>
  </si>
  <si>
    <t xml:space="preserve">CAPD INTEREST-SECTION 481(a)-CHANGE IN METHD </t>
  </si>
  <si>
    <t>RELOCATION CST-SECTION 481(a)-CHANGE IN METHD</t>
  </si>
  <si>
    <t>CAPITALIZED RELOCATION COSTS</t>
  </si>
  <si>
    <t>EXTRAORDINARY LOSS ON DISP OF PROP</t>
  </si>
  <si>
    <t>PJM INTEGRATION-SEC 481(a)-INTANG-DFD LABOR</t>
  </si>
  <si>
    <t>ACCRUED BK PENSION COSTS - SFAS 158</t>
  </si>
  <si>
    <t>DEFD SYS RELIABILITY COSTS &amp; CARRYING CHARGES</t>
  </si>
  <si>
    <t>DEFD EQUITY CARRY CHRGS-RELIABILITY CAPITAL</t>
  </si>
  <si>
    <t>BOOK LEASES CAPITALIZED FOR TAX</t>
  </si>
  <si>
    <t>MARK &amp; SPREAD-DEFL-283-A/L</t>
  </si>
  <si>
    <t xml:space="preserve">DEFD ENVIRON COMP COSTS &amp; CARRYING CHARGES </t>
  </si>
  <si>
    <t>ADIT FED - HEDGE-INTEREST RATE 2830015</t>
  </si>
  <si>
    <t>ADIT FED - HEDGE-FOREIGN EXC 2830016</t>
  </si>
  <si>
    <t>DEFD STATE INCOME TAXES</t>
  </si>
  <si>
    <t>R &amp; D DEDUCTION - SECTION 174</t>
  </si>
  <si>
    <t>GAIN/LOSS ON ACRS/MACRS PROPERTY</t>
  </si>
  <si>
    <t>2007 IRS AUDIT ADJUSTMENTS - A/C 282</t>
  </si>
  <si>
    <t>PROPERTY TAX - NEW METHOD - BOOK</t>
  </si>
  <si>
    <t>SW - UNDER RECOVERY FUEL COST</t>
  </si>
  <si>
    <t>CAPITALIZED LEASES - A/C 1011 ASSETS</t>
  </si>
  <si>
    <t>MNTR CARBON CAPTURE - SFAS 143 - ARO</t>
  </si>
  <si>
    <t>BOOK/TAX UNIT OF PROPERTY ADJ</t>
  </si>
  <si>
    <t>BK/TAX UNIT OF PROPERTY ADJ-SEC 481 ADJ</t>
  </si>
  <si>
    <t>REMOVAL COSTS - ARO-MTNR CARBON CAPTURE</t>
  </si>
  <si>
    <t>WV -ENEC UNDER RECOVERY BANK</t>
  </si>
  <si>
    <t>DEFD TX GAIN-INTERCO SALE-EMA</t>
  </si>
  <si>
    <t>DEFD STORM DAMAGE</t>
  </si>
  <si>
    <t>DEFD EQUITY CARRY CHGS - WV-ENEC</t>
  </si>
  <si>
    <t>REG ASSET-DEFD VA SOFTWARE LICENSING EXPENSE</t>
  </si>
  <si>
    <t>WV UNRECOV FUEL POOL CAPACITY IMPACT</t>
  </si>
  <si>
    <t>REG ASSET-TRANS AGREEMENT PHASE-IN-WV</t>
  </si>
  <si>
    <t>REG ASSET-DEFD VA WIND REPLACEMENT CSTS</t>
  </si>
  <si>
    <t>REG ASSET-NET CCS FEED STUDY COSTS</t>
  </si>
  <si>
    <t>REG ASSET-DEFERRED VA RPS INCREM COSTS-CURRENT</t>
  </si>
  <si>
    <t>REG ASSET-DEFERRED VA WIND NON-INCREM COSTS</t>
  </si>
  <si>
    <t>STATE NOL CURRENT BENEFIT</t>
  </si>
  <si>
    <t xml:space="preserve">HYDRO CREDIT - ITC - 46F1 </t>
  </si>
  <si>
    <t>WV CENTURY ENEC UNDER RECOVERY</t>
  </si>
  <si>
    <t>REG ASSET DRESDEN UNRECOG EQUITY CC WV</t>
  </si>
  <si>
    <t>REG ASSET DRESDEN OPERATION COST VA</t>
  </si>
  <si>
    <t>REG ASSET DRESDEN CARRYING COSTS VA</t>
  </si>
  <si>
    <t>REG ASSET DRESDEN UNRECOG EQUITY CC VA</t>
  </si>
  <si>
    <t>REG ASSET DRESDEN CARRYING COST WV</t>
  </si>
  <si>
    <t>REG ASSET DRESDEN OPERATING COSTS WV</t>
  </si>
  <si>
    <t>REG ASSET-DEFD VA DEMAND RESPONSE PROGRAM</t>
  </si>
  <si>
    <t>NOL - STATE C/F - DEF STATE TAX ASSET - L/T</t>
  </si>
  <si>
    <t>GAIN ON REACQUIRED DEBT</t>
  </si>
  <si>
    <t>REG ASSET-DEFD SEVERANCE COSTS</t>
  </si>
  <si>
    <t>DISALLOWED COSTS-RESERVE DEFICIENCY-APCO VA</t>
  </si>
  <si>
    <t>WV UNREC FUEL DISPUTED COAL INV</t>
  </si>
  <si>
    <t>DEFD TAX GAIN - APCO WV SEC REG ASSET</t>
  </si>
  <si>
    <t>REG ASSET-WW CC-CONSTR SURCHARG UNRECOG EQ</t>
  </si>
  <si>
    <t>REG ASSET-WW CONSTR SURCHRG OPER COSTS</t>
  </si>
  <si>
    <t>REG ASSET-WW CC CONSTR SURCHRG</t>
  </si>
  <si>
    <t>PROP TX-STATE 2 OLD METHOD-TX</t>
  </si>
  <si>
    <t>DEFD BK LOSS-NON AFF SALE-EMA</t>
  </si>
  <si>
    <t>DEFD BOOK GAIN - EPA AUCTION</t>
  </si>
  <si>
    <t>Sch M</t>
  </si>
  <si>
    <t>AF Description</t>
  </si>
  <si>
    <t>003L-XS</t>
  </si>
  <si>
    <t>EX L/T DFIT TX RESRV-SNF</t>
  </si>
  <si>
    <t>210A</t>
  </si>
  <si>
    <t>210A-XS</t>
  </si>
  <si>
    <t>213A-XS</t>
  </si>
  <si>
    <t>FIT % RATE CHANGE-LD</t>
  </si>
  <si>
    <t>220A</t>
  </si>
  <si>
    <t>220A-XS</t>
  </si>
  <si>
    <t>230A</t>
  </si>
  <si>
    <t>230A-XS</t>
  </si>
  <si>
    <t>230E</t>
  </si>
  <si>
    <t>SEC 481 - LEAD/LAG TAX DEPREC</t>
  </si>
  <si>
    <t>230I</t>
  </si>
  <si>
    <t>CAPD INTEREST - SECTION 481(a) - CHANGE IN METHD</t>
  </si>
  <si>
    <t>230J</t>
  </si>
  <si>
    <t>RELOCATION COST - SECTION 481(a) - CHANGE IN METH</t>
  </si>
  <si>
    <t>230K</t>
  </si>
  <si>
    <t>PJM INTEGRATION - SEC 481(a) - INTANG - DFD LABOR</t>
  </si>
  <si>
    <t>230X</t>
  </si>
  <si>
    <t>232C</t>
  </si>
  <si>
    <t>232C-XS</t>
  </si>
  <si>
    <t>232K</t>
  </si>
  <si>
    <t>232K-XS</t>
  </si>
  <si>
    <t>232M</t>
  </si>
  <si>
    <t>232M-XS</t>
  </si>
  <si>
    <t>234Q</t>
  </si>
  <si>
    <t>280H</t>
  </si>
  <si>
    <t>BK PLANT IN SERVICE-SFAS 143-ARO</t>
  </si>
  <si>
    <t>295A</t>
  </si>
  <si>
    <t>295A-EFB</t>
  </si>
  <si>
    <t>295C</t>
  </si>
  <si>
    <t>GAIN/LOSS ON ACRS/MACRS-BK/TX UNIT PROP</t>
  </si>
  <si>
    <t>320A</t>
  </si>
  <si>
    <t>320A-EFB</t>
  </si>
  <si>
    <t>320D</t>
  </si>
  <si>
    <t>ABFUDC-NUCLEAR FUEL</t>
  </si>
  <si>
    <t>320D-EFB</t>
  </si>
  <si>
    <t>320E</t>
  </si>
  <si>
    <t>ABFUDC - ROCKPORT SPARE PARTS</t>
  </si>
  <si>
    <t>320E-EFB</t>
  </si>
  <si>
    <t>320G</t>
  </si>
  <si>
    <t>ABFUDC-RKPRT-SULL EHV</t>
  </si>
  <si>
    <t>320G-EFB</t>
  </si>
  <si>
    <t>320K</t>
  </si>
  <si>
    <t>ABFUDC - ROCKPORT UNIT 1</t>
  </si>
  <si>
    <t>320K-EFB</t>
  </si>
  <si>
    <t>320L</t>
  </si>
  <si>
    <t>ABFUDC - ROCKPORT UNIT 2</t>
  </si>
  <si>
    <t>320L-EFB</t>
  </si>
  <si>
    <t>320M</t>
  </si>
  <si>
    <t>ABFUDC- RKPRT-JEFF EHV</t>
  </si>
  <si>
    <t>320M-EFB</t>
  </si>
  <si>
    <t>320N</t>
  </si>
  <si>
    <t>ABFUDC-RKPRT PC U1</t>
  </si>
  <si>
    <t>320N-EFB</t>
  </si>
  <si>
    <t>320Q</t>
  </si>
  <si>
    <t>ABFUDC - COOK PLANT/U2 STEAM GNR</t>
  </si>
  <si>
    <t>320Q-EFB</t>
  </si>
  <si>
    <t>340A</t>
  </si>
  <si>
    <t>INVOL CONV RKPT U1-TURBINE</t>
  </si>
  <si>
    <t>340A-EFB</t>
  </si>
  <si>
    <t>340B</t>
  </si>
  <si>
    <t>INVOL CONV RKPT U1-ASH HOPPER</t>
  </si>
  <si>
    <t>340B-EFB</t>
  </si>
  <si>
    <t>350A</t>
  </si>
  <si>
    <t>TAXES CAPITALIZED</t>
  </si>
  <si>
    <t>350A-EFB</t>
  </si>
  <si>
    <t>350D</t>
  </si>
  <si>
    <t>TAXES CAPITALIZED-ROCKPORT SPARE PARTS</t>
  </si>
  <si>
    <t>350D-EFB</t>
  </si>
  <si>
    <t>350E</t>
  </si>
  <si>
    <t>TAXES CAPITALIZED-RKPRT-SULL EHV</t>
  </si>
  <si>
    <t>350E-EFB</t>
  </si>
  <si>
    <t>350F</t>
  </si>
  <si>
    <t>TAXES CAPITALIZED - ROCKPORT UNIT 1</t>
  </si>
  <si>
    <t>350F-EFB</t>
  </si>
  <si>
    <t>350G</t>
  </si>
  <si>
    <t>TAXES CAPITALIZED - ROCKPORT UNIT 2</t>
  </si>
  <si>
    <t>350G-EFB</t>
  </si>
  <si>
    <t>350H</t>
  </si>
  <si>
    <t>TAXES CAPITALIZED-RKPRT-JEFF EHV</t>
  </si>
  <si>
    <t>350H-EFB</t>
  </si>
  <si>
    <t>360A</t>
  </si>
  <si>
    <t>PENSIONS CAPITALIZED</t>
  </si>
  <si>
    <t>360A-EFB</t>
  </si>
  <si>
    <t>360D</t>
  </si>
  <si>
    <t>PENSIONS CAPITALIZED-RKPRT-SULL EHV</t>
  </si>
  <si>
    <t>360D-EFB</t>
  </si>
  <si>
    <t>360E</t>
  </si>
  <si>
    <t>PENSIONS CAPITALIZED-ROCKPORT SPARE PARTS</t>
  </si>
  <si>
    <t>360E-EFB</t>
  </si>
  <si>
    <t>360F</t>
  </si>
  <si>
    <t>PENSIONS CAPITALIZED - ROCKPORT UNIT 1</t>
  </si>
  <si>
    <t>360F-EFB</t>
  </si>
  <si>
    <t>360H</t>
  </si>
  <si>
    <t>PENSIONS CAPITALIZED - RKPRT-JEFF EHV</t>
  </si>
  <si>
    <t>360H-EFB</t>
  </si>
  <si>
    <t>360J</t>
  </si>
  <si>
    <t>370A</t>
  </si>
  <si>
    <t>SAVINGS PLAN CAPITALIZED</t>
  </si>
  <si>
    <t>370A-EFB</t>
  </si>
  <si>
    <t>370D</t>
  </si>
  <si>
    <t>SAVINGS PLAN CAPITALIZED-RKPRT-SULL EHV</t>
  </si>
  <si>
    <t>370D-EFB</t>
  </si>
  <si>
    <t>370E</t>
  </si>
  <si>
    <t>SAVINGS PLAN CAPITALIZED-RKPT SPARE PARTS</t>
  </si>
  <si>
    <t>370E-EFB</t>
  </si>
  <si>
    <t>370F</t>
  </si>
  <si>
    <t>SAVINGS PLAN CAPITALIZED - ROCKPORT UNIT1</t>
  </si>
  <si>
    <t>370F-EFB</t>
  </si>
  <si>
    <t>370H</t>
  </si>
  <si>
    <t>SAVINGS PLAN CAPITALIZED - RKPRT-JEFF EHV</t>
  </si>
  <si>
    <t>370H-EFB</t>
  </si>
  <si>
    <t>380P</t>
  </si>
  <si>
    <t>INT EXP CAPD BK - THI SETTLE</t>
  </si>
  <si>
    <t>380P-EFB</t>
  </si>
  <si>
    <t>390B</t>
  </si>
  <si>
    <t>CIAC - BK RECEIPTS - STEEL DYNAMICS</t>
  </si>
  <si>
    <t>430I</t>
  </si>
  <si>
    <t>SI-UNRECD FUEL CSTS (CUR MO)</t>
  </si>
  <si>
    <t>430J</t>
  </si>
  <si>
    <t>SM-UNRECD FUEL CSTS</t>
  </si>
  <si>
    <t>510B</t>
  </si>
  <si>
    <t>PROP TX-RKPT SPARES-WVA-TAX</t>
  </si>
  <si>
    <t>510M</t>
  </si>
  <si>
    <t>PROP TAX-RKPT U2-OLD METHOD TX</t>
  </si>
  <si>
    <t>532A</t>
  </si>
  <si>
    <t>532A-EFB</t>
  </si>
  <si>
    <t>532C</t>
  </si>
  <si>
    <t>532D</t>
  </si>
  <si>
    <t>534A</t>
  </si>
  <si>
    <t>534A-EFB</t>
  </si>
  <si>
    <t>561G</t>
  </si>
  <si>
    <t>DEFD TX GAIN RKPRT LAND ABFUDC</t>
  </si>
  <si>
    <t>561H</t>
  </si>
  <si>
    <t>DEFD TX GAIN RKPRT LAND O/H</t>
  </si>
  <si>
    <t>575E</t>
  </si>
  <si>
    <t>576E</t>
  </si>
  <si>
    <t>MARK &amp; SPREAD - DEFL - 283 A/L</t>
  </si>
  <si>
    <t>614Z</t>
  </si>
  <si>
    <t>FRT WAYNE CITY LGTS-RIGHT TO SERVE SETTLE</t>
  </si>
  <si>
    <t>615R</t>
  </si>
  <si>
    <t>REG ASSET - DEFERRED RTO COSTS</t>
  </si>
  <si>
    <t>615T</t>
  </si>
  <si>
    <t>DEFD ENVIRON COMP COSTS &amp; CARRYING CHARGES</t>
  </si>
  <si>
    <t>630J</t>
  </si>
  <si>
    <t>630M</t>
  </si>
  <si>
    <t>RATE CASE DEFERRED CHARGES</t>
  </si>
  <si>
    <t>632U</t>
  </si>
  <si>
    <t>BK DEFL-DEMAND SIDE MNGMT EXP</t>
  </si>
  <si>
    <t>633Q</t>
  </si>
  <si>
    <t>635C</t>
  </si>
  <si>
    <t>SM-OVER RECOVD RCS COSTS-DEFL</t>
  </si>
  <si>
    <t>638A</t>
  </si>
  <si>
    <t>BOOK &gt; TAX - EMA - A/C 283</t>
  </si>
  <si>
    <t>639Q</t>
  </si>
  <si>
    <t>DEFD TX GAIN - INTERCO SALE - EMA</t>
  </si>
  <si>
    <t>640K</t>
  </si>
  <si>
    <t>660F</t>
  </si>
  <si>
    <t>REG ASSET-SFAS 143 - ARO</t>
  </si>
  <si>
    <t>660N</t>
  </si>
  <si>
    <t>REG ASSET-DEFD CARRY COST ON STRANDED COST</t>
  </si>
  <si>
    <t>660X</t>
  </si>
  <si>
    <t>REG ASSET-DEFERRED PJM FEES</t>
  </si>
  <si>
    <t>661R</t>
  </si>
  <si>
    <t>REG ASSET-SFAS 158 - PENSIONS</t>
  </si>
  <si>
    <t>661S</t>
  </si>
  <si>
    <t>REG ASSET-SFAS 158 - SERP</t>
  </si>
  <si>
    <t>661T</t>
  </si>
  <si>
    <t>REG ASSET-SFAS 158 - OPEB</t>
  </si>
  <si>
    <t>663F</t>
  </si>
  <si>
    <t>REG ASSET-OSS MARGIN SHARING</t>
  </si>
  <si>
    <t>663G</t>
  </si>
  <si>
    <t>REG ASSET-UNDERRECOVERY PJM EXPENSES</t>
  </si>
  <si>
    <t>663O</t>
  </si>
  <si>
    <t>REG ASSET-UNDERRECOVERY-DSM ENERGY OPT</t>
  </si>
  <si>
    <t>663R</t>
  </si>
  <si>
    <t>REG ASSET-UND/REC-CCTR PST APP ADD CAR CHGS</t>
  </si>
  <si>
    <t>664L</t>
  </si>
  <si>
    <t>REG ASSET-UND/REC-DEFD NUC DECOM STUDY CSTS</t>
  </si>
  <si>
    <t>664M</t>
  </si>
  <si>
    <t>REG ASSET-ENHNCD COOK PLT SECURITY COSTS</t>
  </si>
  <si>
    <t>664N</t>
  </si>
  <si>
    <t>664V</t>
  </si>
  <si>
    <t>665X</t>
  </si>
  <si>
    <t>REG ASSET-DEFD COOK TURBINE REPL/COSTS-MI</t>
  </si>
  <si>
    <t>667C</t>
  </si>
  <si>
    <t>REG ASSET-TURBINE REPL UNRECOG EQ CC</t>
  </si>
  <si>
    <t>667D</t>
  </si>
  <si>
    <t>REG ASSET-DEFD TURBINE REPLACE EXP CC</t>
  </si>
  <si>
    <t>667E</t>
  </si>
  <si>
    <t>REG ASSET-UNRECOVERED RES-MI</t>
  </si>
  <si>
    <t>667P</t>
  </si>
  <si>
    <t>REG ASSET-RES CARRYING COSTS-MI</t>
  </si>
  <si>
    <t>667R</t>
  </si>
  <si>
    <t>REG ASSET-RES UNRECOGNIZED EQUITY CC-MI</t>
  </si>
  <si>
    <t>667T</t>
  </si>
  <si>
    <t>REG ASSET-BAFFLE BOLTS</t>
  </si>
  <si>
    <t>667U</t>
  </si>
  <si>
    <t>REG ASSET-MI DEFERRED DEPR-COOK LCM</t>
  </si>
  <si>
    <t>667V</t>
  </si>
  <si>
    <t>REG ASSET-MI CARRYING CHARGE-COOK LCM</t>
  </si>
  <si>
    <t>667W</t>
  </si>
  <si>
    <t>REG ASSET-MI CC COOK LCM UNREC EQUITY</t>
  </si>
  <si>
    <t>667X</t>
  </si>
  <si>
    <t>REG ASSET-IN UNDER RECOVERY CAPACITY</t>
  </si>
  <si>
    <t>667Y</t>
  </si>
  <si>
    <t>REG ASSET-IN COOK TURBINE CC EQUITY</t>
  </si>
  <si>
    <t>667Z</t>
  </si>
  <si>
    <t>REG ASSET-IN COOK TURBINE CC</t>
  </si>
  <si>
    <t>668D</t>
  </si>
  <si>
    <t>REG ASSET-IN CARRYING CHARGES COOK PLANT LCM UNREC EQUITY</t>
  </si>
  <si>
    <t>668E</t>
  </si>
  <si>
    <t>REG ASSET-IN CARRYING CHARGES COOK PLANT LCM</t>
  </si>
  <si>
    <t>668H</t>
  </si>
  <si>
    <t>REG ASSET-MI DEFERRED PROP TAX-COOK LCM</t>
  </si>
  <si>
    <t>668I</t>
  </si>
  <si>
    <t>REG ASSET-IN DEFERRED PROP TAX-COOK LCM</t>
  </si>
  <si>
    <t>668J</t>
  </si>
  <si>
    <t>REG ASSET-IN DEFERRED DEPRECIATION-COOK LCM</t>
  </si>
  <si>
    <t>668S</t>
  </si>
  <si>
    <t>REG ASSET-EO FINANCIAL INCENTIVES-MI</t>
  </si>
  <si>
    <t>669D</t>
  </si>
  <si>
    <t>REG ASSET-IN-EECO EQUITY CC-RES</t>
  </si>
  <si>
    <t>669E</t>
  </si>
  <si>
    <t>REG ASSET-IN-EECO EQUITY CC-C&amp;I</t>
  </si>
  <si>
    <t>669F</t>
  </si>
  <si>
    <t>REG ASSET-IN-EECO TOTAL CC-RES</t>
  </si>
  <si>
    <t>669G</t>
  </si>
  <si>
    <t>REG ASSET-IN-EECO TOTAL CC-C&amp;I</t>
  </si>
  <si>
    <t>669H</t>
  </si>
  <si>
    <t>REG ASSET-IN DSM UNDER RECOV C&amp;I</t>
  </si>
  <si>
    <t>669I</t>
  </si>
  <si>
    <t>REG ASSET-IN DSM UNDER RECOV NON C&amp;I</t>
  </si>
  <si>
    <t>669L</t>
  </si>
  <si>
    <t>REG ASSET-ABANDONED PLANT STRANDED COSTS</t>
  </si>
  <si>
    <t>669N</t>
  </si>
  <si>
    <t>REG ASSET-ROCKPORT DSI DEPR-80PCT FMR</t>
  </si>
  <si>
    <t>669O</t>
  </si>
  <si>
    <t>REG ASSET-ROCKPORT DSI DEPR-20PCT NON-FMR</t>
  </si>
  <si>
    <t>669P</t>
  </si>
  <si>
    <t>REG ASSET-ROCKPORT DSI CC-80PCT FMR</t>
  </si>
  <si>
    <t>669Q</t>
  </si>
  <si>
    <t>REG ASSET-ROCKPORT DSI EQUITY CC 80PCT FMR</t>
  </si>
  <si>
    <t>669R</t>
  </si>
  <si>
    <t>REG ASSET-ROCKPORT DSI CC-20PCT NON-FMR</t>
  </si>
  <si>
    <t>669S</t>
  </si>
  <si>
    <t>REG ASSET-ROCKPORT DSI EQ CC-20PCT NON-FMR</t>
  </si>
  <si>
    <t>669T</t>
  </si>
  <si>
    <t>REG ASSET-CARRY CHARGES-MI LOST REVENUES</t>
  </si>
  <si>
    <t>669W</t>
  </si>
  <si>
    <t>REG ASSET-MI NET LOST REVENUES-CONTRA</t>
  </si>
  <si>
    <t>669Z</t>
  </si>
  <si>
    <t>REG ASSET-IN DEFERRED LCM - E3 COSTS</t>
  </si>
  <si>
    <t>670D</t>
  </si>
  <si>
    <t>REG ASSET-IN TOTAL E3 CARRYING COSTS</t>
  </si>
  <si>
    <t>670F</t>
  </si>
  <si>
    <t>REG ASSET-IN E3 EQUITY CARRYING COSTS</t>
  </si>
  <si>
    <t>711O</t>
  </si>
  <si>
    <t>711R</t>
  </si>
  <si>
    <t>712K</t>
  </si>
  <si>
    <t>CAPITALIZED SOFTWARE COST - BOOK</t>
  </si>
  <si>
    <t>811B</t>
  </si>
  <si>
    <t>U1 TX DEPR NUC FUEL</t>
  </si>
  <si>
    <t>811C</t>
  </si>
  <si>
    <t>AMORT OF NUCLEAR FUEL - UNIT 1</t>
  </si>
  <si>
    <t>813B</t>
  </si>
  <si>
    <t>U2 TX DEPR NUC FUEL</t>
  </si>
  <si>
    <t>813C</t>
  </si>
  <si>
    <t>AMORT OF NUCLEAR FUEL - UNIT 2</t>
  </si>
  <si>
    <t>845K</t>
  </si>
  <si>
    <t>NUC DECOM TRUST-SFAS 143-ARO-BK</t>
  </si>
  <si>
    <t>850A</t>
  </si>
  <si>
    <t>U1-BK DEFD NUC REFUEL COSTS</t>
  </si>
  <si>
    <t>850C</t>
  </si>
  <si>
    <t>U2-BK DEFD NUC REFUEL COSTS</t>
  </si>
  <si>
    <t>850E</t>
  </si>
  <si>
    <t>BK DEFD COOK RESTART COSTS</t>
  </si>
  <si>
    <t>900A</t>
  </si>
  <si>
    <t>900I</t>
  </si>
  <si>
    <t>REG ASSET - REACQ DEBT-RKPT U2</t>
  </si>
  <si>
    <t>905I</t>
  </si>
  <si>
    <t>POST RETIREMENT BEN - PAYMENT</t>
  </si>
  <si>
    <t>905R</t>
  </si>
  <si>
    <t>DEFD EARN-POST RETIRE BEN PYMT</t>
  </si>
  <si>
    <t>906C</t>
  </si>
  <si>
    <t>906D</t>
  </si>
  <si>
    <t>SFAS 106 PST RETIREMENT EXP - NON-DEDUCT CONT</t>
  </si>
  <si>
    <t>906Z</t>
  </si>
  <si>
    <t>SFAS 106-MEDICARE SUBSIDY-(PPACA)-REG ASSET</t>
  </si>
  <si>
    <t>910A</t>
  </si>
  <si>
    <t>910A-EFB</t>
  </si>
  <si>
    <t>910Y</t>
  </si>
  <si>
    <t>REMOVAL COSTS-COOK U1 STM GNR</t>
  </si>
  <si>
    <t>910Y-EFB</t>
  </si>
  <si>
    <t>912M</t>
  </si>
  <si>
    <t>IND GROSS REC TAX-A/C 283-CUR</t>
  </si>
  <si>
    <t>913Y</t>
  </si>
  <si>
    <t>BK DEFL - MERGER COSTS</t>
  </si>
  <si>
    <t>914K</t>
  </si>
  <si>
    <t>940Z</t>
  </si>
  <si>
    <t xml:space="preserve">IRS AUDIT SETTLEMENTS </t>
  </si>
  <si>
    <t>ta_version_id</t>
  </si>
  <si>
    <t>tree_type_id</t>
  </si>
  <si>
    <t>tree_type_descr</t>
  </si>
  <si>
    <t>acct_roll_descr</t>
  </si>
  <si>
    <t>account</t>
  </si>
  <si>
    <t>account_code</t>
  </si>
  <si>
    <t>detail_description</t>
  </si>
  <si>
    <t>tax_return_key</t>
  </si>
  <si>
    <t>month_descr</t>
  </si>
  <si>
    <t>beg_balance</t>
  </si>
  <si>
    <t>end_balance</t>
  </si>
  <si>
    <t>beg_balance_year</t>
  </si>
  <si>
    <t>from_company_id</t>
  </si>
  <si>
    <t>m_roll_descr</t>
  </si>
  <si>
    <t>roll_m</t>
  </si>
  <si>
    <t>roll_m_roll</t>
  </si>
  <si>
    <t>roll_acct</t>
  </si>
  <si>
    <t>roll_acct_roll</t>
  </si>
  <si>
    <t>roll_je</t>
  </si>
  <si>
    <t>start_month</t>
  </si>
  <si>
    <t>end_month</t>
  </si>
  <si>
    <t>month_descr2</t>
  </si>
  <si>
    <t>PowerTax Subledger DIT</t>
  </si>
  <si>
    <t>2821001 2821001  Accum Defd FIT-Util Prop</t>
  </si>
  <si>
    <t>LIBERALIZED DEPR-ELIG DFL</t>
  </si>
  <si>
    <t>210E</t>
  </si>
  <si>
    <t>January</t>
  </si>
  <si>
    <t>EXCESS DIT - LIB DEPR - ELIG FOR DFL</t>
  </si>
  <si>
    <t>210E-XS</t>
  </si>
  <si>
    <t>CLS LIFE DEPR (ADR) ELIG DFL</t>
  </si>
  <si>
    <t>220E</t>
  </si>
  <si>
    <t>EXCESS DIT - CLADR DEPR - ELIG FOR DEFERRAL</t>
  </si>
  <si>
    <t>220E-XS</t>
  </si>
  <si>
    <t>ACRS BENEFIT NORMALIZED</t>
  </si>
  <si>
    <t>EXCESS DIT - ACRS NORM REVERSAL</t>
  </si>
  <si>
    <t>ACRS-ACCRUED BK REMOVAL COSTS</t>
  </si>
  <si>
    <t>230G</t>
  </si>
  <si>
    <t>R &amp; D DEDUCTION - SEC 174</t>
  </si>
  <si>
    <t>234K</t>
  </si>
  <si>
    <t>MNTR CARBON CAPTURE-SFAS 143 - ARO</t>
  </si>
  <si>
    <t>280I</t>
  </si>
  <si>
    <t>DFIT - GENERATION PLANT</t>
  </si>
  <si>
    <t>280Z</t>
  </si>
  <si>
    <t>EFB - DFIT GENERATION PLANT</t>
  </si>
  <si>
    <t>280Z-EFB</t>
  </si>
  <si>
    <t>EFB - GAIN/LOSS ON ACRS/MACRS PROPERTY</t>
  </si>
  <si>
    <t>GAIN/LOSS-ACRS/MACRS-BK/TX UNIT PROP</t>
  </si>
  <si>
    <t>EFB - ABFUDC (TC)</t>
  </si>
  <si>
    <t>ABFUDC-TRANSMISSION</t>
  </si>
  <si>
    <t>320S</t>
  </si>
  <si>
    <t>EFB - ABFUDC - TRANS (TC)</t>
  </si>
  <si>
    <t>320S-EFB</t>
  </si>
  <si>
    <t>ABFUDC-GENERAL</t>
  </si>
  <si>
    <t>320T</t>
  </si>
  <si>
    <t>EFB - ABFUDC GENERAL (TC)</t>
  </si>
  <si>
    <t>320T-EFB</t>
  </si>
  <si>
    <t>ABFUDC-DISTRIBUTION</t>
  </si>
  <si>
    <t>320U</t>
  </si>
  <si>
    <t>EFB - ABFUDC - DISTR (FR)</t>
  </si>
  <si>
    <t>320U-EFB</t>
  </si>
  <si>
    <t>EFB - TXS CAPD (TC)</t>
  </si>
  <si>
    <t>EFB - PENS CAPD (TC)</t>
  </si>
  <si>
    <t>EFB - SAVINGS PLAN CAPD (TC)</t>
  </si>
  <si>
    <t>EFB - PERCENT REPAIR ALLOW</t>
  </si>
  <si>
    <t>BK/TX UNIT OF PROPERTY ADJ-SEC 481 ADJ</t>
  </si>
  <si>
    <t>EFB - CAPITALIZED RELOCATION COSTS</t>
  </si>
  <si>
    <t>560J</t>
  </si>
  <si>
    <t>562F</t>
  </si>
  <si>
    <t>DISALLOWED COSTS-RESERVE DEFICIENCY-APCO VA AMOS U3</t>
  </si>
  <si>
    <t>651E</t>
  </si>
  <si>
    <t>710Y</t>
  </si>
  <si>
    <t>EFB - GAIN ON REACQ DEBT (TC)</t>
  </si>
  <si>
    <t>REMOVAL CST</t>
  </si>
  <si>
    <t>910K</t>
  </si>
  <si>
    <t>EFB - REMOVAL COST (TC)</t>
  </si>
  <si>
    <t>910K-EFB</t>
  </si>
  <si>
    <t>REMOVAL CST-ARO-MTNR CARBON CAPTURE</t>
  </si>
  <si>
    <t>910P</t>
  </si>
  <si>
    <t>REMOVAL COSTS REV-SFAS 143-ARO</t>
  </si>
  <si>
    <t>910W</t>
  </si>
  <si>
    <t>TX WRITE OFF MINE DEVL COSTS</t>
  </si>
  <si>
    <t>920E</t>
  </si>
  <si>
    <t>BK DEPLETION - NUEAST</t>
  </si>
  <si>
    <t>921D</t>
  </si>
  <si>
    <t>940U-07</t>
  </si>
  <si>
    <t>ADDED Column</t>
  </si>
  <si>
    <t>Appalachian Power - Distr</t>
  </si>
  <si>
    <t>Appalachian Power - Gen</t>
  </si>
  <si>
    <t>Appalachian Power - Transm</t>
  </si>
  <si>
    <t>2831001 2831001  Accum Deferred FIT-Other</t>
  </si>
  <si>
    <t>PROPERTY TAX-NEW METHOD-BOOK</t>
  </si>
  <si>
    <t>510H</t>
  </si>
  <si>
    <t>605B</t>
  </si>
  <si>
    <t>605C</t>
  </si>
  <si>
    <t>615V</t>
  </si>
  <si>
    <t>615W</t>
  </si>
  <si>
    <t>651U</t>
  </si>
  <si>
    <t>660A</t>
  </si>
  <si>
    <t>665V</t>
  </si>
  <si>
    <t>665W</t>
  </si>
  <si>
    <t>REG ASSET-WV VMP (VEGETATION MGMT) COSTS</t>
  </si>
  <si>
    <t>669K</t>
  </si>
  <si>
    <t>REG ASSET-CARRYING CHARGES-WV VMP</t>
  </si>
  <si>
    <t>669U</t>
  </si>
  <si>
    <t>CAPITALIZED SOFTWARE COST-BOOK</t>
  </si>
  <si>
    <t>SFAS 106 - MEDICARE SUBSIDY - (PPACA)-REG ASSET</t>
  </si>
  <si>
    <t>REG ASSET-ACCRUED SFAS 112</t>
  </si>
  <si>
    <t>NOL-STATE C/F-DEF STATE TAX ASSET-L/T</t>
  </si>
  <si>
    <t>014C-DSIT</t>
  </si>
  <si>
    <t>SW-UNDER RECOVERY FUEL COST</t>
  </si>
  <si>
    <t>432A</t>
  </si>
  <si>
    <t>SV-UNDER RECOVERY FUEL COST</t>
  </si>
  <si>
    <t>432C</t>
  </si>
  <si>
    <t>432L</t>
  </si>
  <si>
    <t>PROP TX-STATE 2-OLD METHOD-TX</t>
  </si>
  <si>
    <t>510I</t>
  </si>
  <si>
    <t>561J</t>
  </si>
  <si>
    <t>MTM BK GAIN-A/L-TAX DEFL</t>
  </si>
  <si>
    <t>MTM BK GAIN-A/L-TAX DEFL - MJE</t>
  </si>
  <si>
    <t>575E-MJE</t>
  </si>
  <si>
    <t>DEFD EXPS (A/C 186)</t>
  </si>
  <si>
    <t>630A</t>
  </si>
  <si>
    <t>BOOK &gt; TAX BASIS - EMA-A/C 283</t>
  </si>
  <si>
    <t>DEFD BK LOSS-NON-AFF SALE-EMA</t>
  </si>
  <si>
    <t>639C</t>
  </si>
  <si>
    <t>DEFD TAX GAIN-EPA AUCTION</t>
  </si>
  <si>
    <t>REG ASSET-MOUNTAINEER CARBON CAPTURE</t>
  </si>
  <si>
    <t>661X</t>
  </si>
  <si>
    <t>REG ASSET-CARRYING CHARGES-WV ENEC</t>
  </si>
  <si>
    <t>663Z</t>
  </si>
  <si>
    <t>664O</t>
  </si>
  <si>
    <t>REG ASSET-DRESDEN OPERATION COST VA</t>
  </si>
  <si>
    <t>665N</t>
  </si>
  <si>
    <t>REG ASSET-DRESDEN CARRYING COSTS VA</t>
  </si>
  <si>
    <t>665O</t>
  </si>
  <si>
    <t>REG ASSET-DRESDEN UNRECOG EQUITY CC VA</t>
  </si>
  <si>
    <t>665P</t>
  </si>
  <si>
    <t>665T</t>
  </si>
  <si>
    <t>668L</t>
  </si>
  <si>
    <t>668M</t>
  </si>
  <si>
    <t>668N</t>
  </si>
  <si>
    <t>REG ASSET-UNREC EQUITY CC WV-AMOS 3</t>
  </si>
  <si>
    <t>668Y</t>
  </si>
  <si>
    <t>REG ASSET-CARRYING CHARGES WV-AMOS 3</t>
  </si>
  <si>
    <t>668Z</t>
  </si>
  <si>
    <t>REG ASSET-IGCC PRE-CONSTRUCTION COSTS</t>
  </si>
  <si>
    <t>669A</t>
  </si>
  <si>
    <t>700F</t>
  </si>
  <si>
    <t>960X</t>
  </si>
  <si>
    <t>REG ASSET-DEFERRED RTO COSTS</t>
  </si>
  <si>
    <t>REG ASSET-UNDERRECOVERY - VIRGINIA T-RAC</t>
  </si>
  <si>
    <t>663N</t>
  </si>
  <si>
    <t>REG ASSET-UNDERRECOVERY-VIRGINIA T-RAC</t>
  </si>
  <si>
    <t>REG ASSET-DEFERRED RPS COSTS</t>
  </si>
  <si>
    <t>OF 12-31-15</t>
  </si>
  <si>
    <t>FUNCTIONALIZATION 12/31/15</t>
  </si>
  <si>
    <t>Report 51040 - Filter:  account like "2821001%"</t>
  </si>
  <si>
    <t>Appalachian Power - Distr: (140)</t>
  </si>
  <si>
    <t>Appalachian Power - Gen: (215)</t>
  </si>
  <si>
    <t>Appalachian Power - Transm: (150)</t>
  </si>
  <si>
    <t>Report 51040 - Filter:  account like "2831001%"</t>
  </si>
  <si>
    <t>REG ASSET-COAL CO UNCOLL ACCTS</t>
  </si>
  <si>
    <t>670X</t>
  </si>
  <si>
    <t>REG ASSET-CAR CHGS-WV VMP RESERVE</t>
  </si>
  <si>
    <t>671F</t>
  </si>
  <si>
    <t>REG ASSET-VA EE-RAC EFFICIENT PRODUCTS</t>
  </si>
  <si>
    <t>671T</t>
  </si>
  <si>
    <t>REG ASSET-VA EE-RAC HOME ENERGY PROG</t>
  </si>
  <si>
    <t>671U</t>
  </si>
  <si>
    <t>REG ASSET-VA EE-RAC APPLIANCE RECYCLING</t>
  </si>
  <si>
    <t>671V</t>
  </si>
  <si>
    <t xml:space="preserve">REG ASSET-VA EE-RAC C&amp;I PRESCRIPTIVE </t>
  </si>
  <si>
    <t>671W</t>
  </si>
  <si>
    <t xml:space="preserve">REG ASSET-VA EE-RAC MOBILE HOME ES </t>
  </si>
  <si>
    <t>671X</t>
  </si>
  <si>
    <t>REG ASSET-VA EE-RAC EQUITY MARGIN</t>
  </si>
  <si>
    <t>671Y</t>
  </si>
  <si>
    <t>432G</t>
  </si>
  <si>
    <t>REG ASSET-FELMAN PREM/DISC-ENEC-WV</t>
  </si>
  <si>
    <t>671C</t>
  </si>
  <si>
    <t>REG ASSET-WV AIR QUALITY PERMIT FEES</t>
  </si>
  <si>
    <t>671Q</t>
  </si>
  <si>
    <t>REG ASSET-NBV-ARO-RETIRED PLANTS</t>
  </si>
  <si>
    <t>690F</t>
  </si>
  <si>
    <t>REG ASSET-EXTRA LOSS-CLINCH RIVER PLANT</t>
  </si>
  <si>
    <t>690G</t>
  </si>
  <si>
    <t>REG ASSET-EXTRA LOSS-GLEN LYN U5 NET PLANT</t>
  </si>
  <si>
    <t>690H</t>
  </si>
  <si>
    <t>REG ASSET-EXTRA LOSS-SPORN PLANT</t>
  </si>
  <si>
    <t>690I</t>
  </si>
  <si>
    <t>REG ASSET-EXTRA LOSS-KANAWHA RIVER PLANT</t>
  </si>
  <si>
    <t>690J</t>
  </si>
  <si>
    <t>REG ASSET-EXTRA LOSS-GLEN LYN U6 NET PLANT</t>
  </si>
  <si>
    <t>690K</t>
  </si>
  <si>
    <t>(Change range in SUMIF formulas in STATEMENT AF tab…)</t>
  </si>
  <si>
    <t>PERIOD ENDED DECEMBER 31, 2016</t>
  </si>
  <si>
    <t>For the Months of: January - December Adjust 2</t>
  </si>
  <si>
    <t>December Adjust 2</t>
  </si>
  <si>
    <t>January - December Adjust 2</t>
  </si>
  <si>
    <t>NORMALIZED BASIS DIFFS - TRANSFERRED PLANTS</t>
  </si>
  <si>
    <t>280Y</t>
  </si>
  <si>
    <t>BOOK/TAX UNIT OF PROPERTY ADJ: AGR TRANSFER</t>
  </si>
  <si>
    <t>532E</t>
  </si>
  <si>
    <t>BK/TX UNIT OF PROPERTY ADJ-SEC 481 ADJ: AGR TRANSFER</t>
  </si>
  <si>
    <t>532F</t>
  </si>
  <si>
    <t>OF 12-31-16</t>
  </si>
  <si>
    <t>FUNCTIONALIZATION 12/31/16</t>
  </si>
  <si>
    <t>REG ASSET-DEFD DEPREC-WV VEG MGT PROG</t>
  </si>
  <si>
    <t>670Y</t>
  </si>
  <si>
    <t>REG ASSET-CAR CHGS-WV VMP-UNREC EQ</t>
  </si>
  <si>
    <t>670Z</t>
  </si>
  <si>
    <t>REG ASSET-WV BASE REVENUES</t>
  </si>
  <si>
    <t>671A</t>
  </si>
  <si>
    <t>REG ASSET-WV BASE REVENUES-CAR CHGS</t>
  </si>
  <si>
    <t>671B</t>
  </si>
  <si>
    <t>REG ASSET-WV EE/DR-COMPANY FUNDED</t>
  </si>
  <si>
    <t>672I</t>
  </si>
  <si>
    <t>REG ASSET-WV PROV SURCREDIT-SPEC CTRCT</t>
  </si>
  <si>
    <t>672J</t>
  </si>
  <si>
    <t>REG ASSET-WV PROV SURCREDIT-CONTRA</t>
  </si>
  <si>
    <t>672K</t>
  </si>
  <si>
    <t>REG ASSET-BASE REV EQUITY CAR CHG-WV</t>
  </si>
  <si>
    <t>672T</t>
  </si>
  <si>
    <t>REG ASSET-M&amp;S RETIRING PLANTS</t>
  </si>
  <si>
    <t>690L</t>
  </si>
  <si>
    <t>TOTAL ACCOUNT 190</t>
  </si>
  <si>
    <t>DEFERRED SIT  1901002</t>
  </si>
  <si>
    <t>NON-UTILITY DEFERRED SIT  1902002</t>
  </si>
  <si>
    <t>ADIT FED - HEDGE-FOREIGN EXC 1900016</t>
  </si>
  <si>
    <t>ADIT FED - HEDGE-INTEREST RATE 1900015</t>
  </si>
  <si>
    <t>ADIT FED - UMWA PRW OCI 1900012</t>
  </si>
  <si>
    <t>ADIT FED - NON-UMWA PRW OCI 1900011</t>
  </si>
  <si>
    <t>ADIT FED - PENSION OCI  1900010</t>
  </si>
  <si>
    <t>ADIT FED - PENSION OCI NAF 1900009</t>
  </si>
  <si>
    <t>SFAS 133 ADIT FED - SFAS NONAFFIL 1900006</t>
  </si>
  <si>
    <t>SFAS 109 EXCESS DFIT 190.4</t>
  </si>
  <si>
    <t>SFAS 109 FLOW-THRU 190.3</t>
  </si>
  <si>
    <t>REHAB CREDIT - DEFD TAX ASSET RECLASS</t>
  </si>
  <si>
    <t>AMT CREDIT - DEFERRED</t>
  </si>
  <si>
    <t>IRS CAPITALIZATION ADJUSTMENT</t>
  </si>
  <si>
    <t>2007 IRS AUDIT ADJUSTMENTS - A/C 190</t>
  </si>
  <si>
    <t>1997-2003 IRS AUDIT SETTLEMENT</t>
  </si>
  <si>
    <t>1991-1996 IRS AUDIT SETTLEMENT</t>
  </si>
  <si>
    <t>1985-1987 IRS AUDIT SETTLEMENT</t>
  </si>
  <si>
    <t>SFAS 109 - DEFD SIT LIABILITY</t>
  </si>
  <si>
    <t>ACCRD SIT TX RESERVE-SHRT-TERM-FIN 48</t>
  </si>
  <si>
    <t>ACCRD SIT TX RESERVE-LNG-TERM-FIN 48</t>
  </si>
  <si>
    <t>ACCRUED SALES &amp; USE TAX RESERVE</t>
  </si>
  <si>
    <t>ACCRD SIT/FRANCHISE TAX RESERVE</t>
  </si>
  <si>
    <t>FIN 48 - DEFD STATE INCOME TAXES</t>
  </si>
  <si>
    <t>ACCRUED BK REMOVAL COST - ACRS</t>
  </si>
  <si>
    <t>GROSS RECEIPTS- TAX EXPENSE</t>
  </si>
  <si>
    <t>SFAS 106 - MEDICARE SUBSIDY - NORM - (PPACA)</t>
  </si>
  <si>
    <t>ACCRD BK ARO EXP - MTNR CARBON CAPTURE</t>
  </si>
  <si>
    <t>ACCRD BOOK ARO EXPENSE - SFAS 143</t>
  </si>
  <si>
    <t>ACCRD SFAS 112 PST EMPLOY BEN</t>
  </si>
  <si>
    <t>ACCRD OPEB COSTS - SFAS 158</t>
  </si>
  <si>
    <t>SFAS 106 PST RETIRE EXP - NON-DEDUCT CONT</t>
  </si>
  <si>
    <t>ACCRD SFAS 106 PST RETIRE EXP</t>
  </si>
  <si>
    <t>CAPITALIZED ADVERTISING EXP-TX</t>
  </si>
  <si>
    <t>CAPITALIZED SOFTWARE COSTS-TAX</t>
  </si>
  <si>
    <t>SECURITIZATION DEFD EQUITY INCOME - LONG-TERM</t>
  </si>
  <si>
    <t>REG LIAB-UNREAL MTM GAIN-DEFL</t>
  </si>
  <si>
    <t>DEFERRED BOOK RENTS</t>
  </si>
  <si>
    <t>ADVANCE RENTAL INC (CUR MO)</t>
  </si>
  <si>
    <t>DEFD BOOK GAIN-EPA AUCTION</t>
  </si>
  <si>
    <t>DEFD TX LOSS-INTERCO SALE-EMA</t>
  </si>
  <si>
    <t>TAX &gt; BOOK BASIS - EMA-A/C 190</t>
  </si>
  <si>
    <t>CV BK WRITE-OFF BLUE RDGE EASE</t>
  </si>
  <si>
    <t>SV BK WRITE-OFF BLUE RDGE EASE</t>
  </si>
  <si>
    <t>FR BK WRITE-OFF BLUE RDGE EASE</t>
  </si>
  <si>
    <t>FK BK WRITE-OFF BLUE RDGE EASE</t>
  </si>
  <si>
    <t>DEFD STORM DAMAGES</t>
  </si>
  <si>
    <t>DEFD BK CONTRACT REVENUE</t>
  </si>
  <si>
    <t>DEFD REV-EPRI/MNTR CARBON CAPTURE-L/T</t>
  </si>
  <si>
    <t>DEFD REV-EPRI/MNTR CARBON CAPTURE-CUR</t>
  </si>
  <si>
    <t xml:space="preserve">STATE MITIGATION PROGRAMS </t>
  </si>
  <si>
    <t>FEDERAL MITIGATION PROGRAMS</t>
  </si>
  <si>
    <t>DEFD EQUITY CARRYING CHRGS-ENVIRON COMP COSTS</t>
  </si>
  <si>
    <t>PROV LOSS-CAR CHG-PURCHASD EMA</t>
  </si>
  <si>
    <t>ACCRUED RTO CARRYING CHARGES</t>
  </si>
  <si>
    <t>BK DFL RAIL TRANS REV/EXP</t>
  </si>
  <si>
    <t>ACCRUED STATE INCOME TAX EXP</t>
  </si>
  <si>
    <t>ACCRUED INTEREST-SHORT-TERM - FIN 48</t>
  </si>
  <si>
    <t>ACCRUED INTEREST-LONG-TERM - FIN 48</t>
  </si>
  <si>
    <t>ACCRUED INTEREST EXPENSE - STATE</t>
  </si>
  <si>
    <t>ACCRUED BK SEVERANCE BENEFITS</t>
  </si>
  <si>
    <t>(ICDP)-INCENTIVE COMP DEFERRAL PLAN</t>
  </si>
  <si>
    <t>ACCRUED BOOK VACATION PAY</t>
  </si>
  <si>
    <t>ACCRD ENVIRONMENTAL LIAB-CURRENT</t>
  </si>
  <si>
    <t>ACCRD COMPANYWIDE INCENTV PLAN</t>
  </si>
  <si>
    <t>ACCRD COMPANY INCENT PLAN-ENGAGE TO GAIN</t>
  </si>
  <si>
    <t>PROV-FAS 157 - A/L</t>
  </si>
  <si>
    <t>PROV-TRADING CREDIT RISK - A/L</t>
  </si>
  <si>
    <t>BK PROV UNCOLL ACCTS</t>
  </si>
  <si>
    <t>ACCRUED PSI PLAN EXP</t>
  </si>
  <si>
    <t>EMPLOYER SAVINGS PLAN MATCH</t>
  </si>
  <si>
    <t>ACCRD BK SUP. SAVINGS PLAN EXP</t>
  </si>
  <si>
    <t>ACCRD SUP EXEC RETIR PLAN COSTS-SFAS 158</t>
  </si>
  <si>
    <t>SUPPLEMENTAL EXECUTIVE RETIREMENT PLAN</t>
  </si>
  <si>
    <t>PROV WORKER'S COMP</t>
  </si>
  <si>
    <t>MARK &amp; SPREAD-DEFL-190-A/L</t>
  </si>
  <si>
    <t>MTM BK LOSS - A/L - TAX DEFL</t>
  </si>
  <si>
    <t>SALE/LEASEBK-GRUNDY</t>
  </si>
  <si>
    <t>PROVS POSS REV REFDS</t>
  </si>
  <si>
    <t>SV - OVER RECOVERY FUEL COSTS</t>
  </si>
  <si>
    <t>SW - OVER RECOVERY FUEL COSTS</t>
  </si>
  <si>
    <t>CIAC - MUSSER ACQUISITION</t>
  </si>
  <si>
    <t>CIAC - BOOK RECEIPTS-DISTR -SW</t>
  </si>
  <si>
    <t>CIAC - BOOK RECEIPTS-TRANS</t>
  </si>
  <si>
    <t>CIAC - BOOK RECEIPTS-DISTR -SV</t>
  </si>
  <si>
    <t xml:space="preserve">CIAC-BOOK RECEIPTS </t>
  </si>
  <si>
    <t>INT EXP CAPITALIZED FOR TAX</t>
  </si>
  <si>
    <t>NOL &amp; TAX CREDIT C/F - DEF TAX ASSET</t>
  </si>
  <si>
    <t>ACCOUNT 190:</t>
  </si>
  <si>
    <t>DEBIT  (CREDIT)</t>
  </si>
  <si>
    <t>ACCUMULATED DEFERRED INCOME TAX IN ACCOUNT 190</t>
  </si>
  <si>
    <t>960E</t>
  </si>
  <si>
    <t>1901001 1901001 Accum Deferred FIT-Other</t>
  </si>
  <si>
    <t>940X</t>
  </si>
  <si>
    <t>911W</t>
  </si>
  <si>
    <t>911V-MJE</t>
  </si>
  <si>
    <t>ACCRD SIT TX RES-LNG-TERM-FIN 48-MJE</t>
  </si>
  <si>
    <t>911V</t>
  </si>
  <si>
    <t>911Q-DSIT</t>
  </si>
  <si>
    <t>DSIT ENTRY - NORMALIZED</t>
  </si>
  <si>
    <t>911O-DSIT</t>
  </si>
  <si>
    <t>DSIT ENTRY-VA VALUATION ALLOWANCE</t>
  </si>
  <si>
    <t>911F-FIN48</t>
  </si>
  <si>
    <t>FIN 48 DSIT</t>
  </si>
  <si>
    <t>910N</t>
  </si>
  <si>
    <t>907B</t>
  </si>
  <si>
    <t>906P</t>
  </si>
  <si>
    <t>906K</t>
  </si>
  <si>
    <t>906F</t>
  </si>
  <si>
    <t>906A</t>
  </si>
  <si>
    <t>712M</t>
  </si>
  <si>
    <t>711N</t>
  </si>
  <si>
    <t>641Y</t>
  </si>
  <si>
    <t>630F</t>
  </si>
  <si>
    <t>615E</t>
  </si>
  <si>
    <t>615C</t>
  </si>
  <si>
    <t>615B-MJE</t>
  </si>
  <si>
    <t>ACCRD INTRST-TAX RES-L/T-FIN 48-MJE</t>
  </si>
  <si>
    <t>615B</t>
  </si>
  <si>
    <t>613E</t>
  </si>
  <si>
    <t>612Y</t>
  </si>
  <si>
    <t>610A</t>
  </si>
  <si>
    <t>BK PROV UNCOLL ACCTS - ST</t>
  </si>
  <si>
    <t>602A</t>
  </si>
  <si>
    <t>520A</t>
  </si>
  <si>
    <t>PROVS POSS REV REFDS-A/L</t>
  </si>
  <si>
    <t>390E</t>
  </si>
  <si>
    <t>390D</t>
  </si>
  <si>
    <t>390C</t>
  </si>
  <si>
    <t>380J-EFB</t>
  </si>
  <si>
    <t>EFB - INT EXP CAPD FOR TAX (TC)</t>
  </si>
  <si>
    <t>380J</t>
  </si>
  <si>
    <t>011C-DFIT</t>
  </si>
  <si>
    <t>TAX CREDIT C/F - DEF TAX ASSET</t>
  </si>
  <si>
    <t>914M-DSIT</t>
  </si>
  <si>
    <t>DSIT-AMOS U3/MITCHELL PLANT TRSF</t>
  </si>
  <si>
    <t>913L</t>
  </si>
  <si>
    <t>REALIZED CAPITAL LOSS</t>
  </si>
  <si>
    <t>913J</t>
  </si>
  <si>
    <t>VALUATION ALLOWANCE-REALIZED CAP LOSS</t>
  </si>
  <si>
    <t>911S</t>
  </si>
  <si>
    <t>ACCRUED SALES &amp; USE TAX RESERVE - MJE</t>
  </si>
  <si>
    <t>911R</t>
  </si>
  <si>
    <t>ACCRD SIT/FRANCHISE TAX RESERVE-MJE</t>
  </si>
  <si>
    <t>911QB-DSIT</t>
  </si>
  <si>
    <t>DSIT ENTRY-SEC 481- REPAIRS-WV</t>
  </si>
  <si>
    <t>911QA-DSIT</t>
  </si>
  <si>
    <t>DSIT ENTRY-REPAIRS-WV</t>
  </si>
  <si>
    <t>911M-DSIT</t>
  </si>
  <si>
    <t>DSIT - AMOS UNIT 3 IMPAIRMENT</t>
  </si>
  <si>
    <t>911L-DSIT</t>
  </si>
  <si>
    <t>DSIT ENTRY-WV POLLUTION CONTROL</t>
  </si>
  <si>
    <t>910M</t>
  </si>
  <si>
    <t>906Q</t>
  </si>
  <si>
    <t>667H</t>
  </si>
  <si>
    <t>652G</t>
  </si>
  <si>
    <t>640M</t>
  </si>
  <si>
    <t>639S</t>
  </si>
  <si>
    <t>638C</t>
  </si>
  <si>
    <t>633P</t>
  </si>
  <si>
    <t>633J</t>
  </si>
  <si>
    <t>633I</t>
  </si>
  <si>
    <t>633H</t>
  </si>
  <si>
    <t>625B</t>
  </si>
  <si>
    <t>625A</t>
  </si>
  <si>
    <t>615S</t>
  </si>
  <si>
    <t>615O</t>
  </si>
  <si>
    <t>613Y</t>
  </si>
  <si>
    <t>613K</t>
  </si>
  <si>
    <t>610V</t>
  </si>
  <si>
    <t>610U</t>
  </si>
  <si>
    <t>605O</t>
  </si>
  <si>
    <t>605I</t>
  </si>
  <si>
    <t>605F</t>
  </si>
  <si>
    <t>605E</t>
  </si>
  <si>
    <t>576F</t>
  </si>
  <si>
    <t>011C-MJE</t>
  </si>
  <si>
    <t xml:space="preserve">TAX CREDIT C/F - DEF TAX ASSET- MJE </t>
  </si>
  <si>
    <t>960K</t>
  </si>
  <si>
    <t>940S</t>
  </si>
  <si>
    <t>940N</t>
  </si>
  <si>
    <t>911J-DSIT</t>
  </si>
  <si>
    <t>DSIT ENTRY-STATE MIN TAX VALUATION ALLOW</t>
  </si>
  <si>
    <t>911I-DSIT</t>
  </si>
  <si>
    <t>DSIT ENTRY-STATE MIN TAX CARRYFWD</t>
  </si>
  <si>
    <t>641I</t>
  </si>
  <si>
    <t>613C</t>
  </si>
  <si>
    <t>560P</t>
  </si>
  <si>
    <t>(Change range in SUMIF formulas in STATEMENT AG tab…)</t>
  </si>
  <si>
    <t>Report 51040 - Filter:  account like "1901001%"</t>
  </si>
  <si>
    <t>615U</t>
  </si>
  <si>
    <t>605J</t>
  </si>
  <si>
    <t>SW-OVER RECOVERY FUEL COST</t>
  </si>
  <si>
    <t>431A</t>
  </si>
  <si>
    <t>014C</t>
  </si>
  <si>
    <t>AG Description</t>
  </si>
  <si>
    <t>INDIANA MICHIGAN POWER COMPANY</t>
  </si>
  <si>
    <t>COLUMN P</t>
  </si>
  <si>
    <t>COLUMN Q</t>
  </si>
  <si>
    <t>COLUMN R</t>
  </si>
  <si>
    <t>COLUMN S</t>
  </si>
  <si>
    <t>COLUMN T</t>
  </si>
  <si>
    <t>COLUMN U</t>
  </si>
  <si>
    <t>NUCLEAR</t>
  </si>
  <si>
    <t>RTD</t>
  </si>
  <si>
    <t>FERC - MPCO DEFD FIT @ MERGER</t>
  </si>
  <si>
    <t>TAX LOSS ON PLANT RETIREMENTS</t>
  </si>
  <si>
    <t>REMOVAL COSTS-COOK U2 STM GNR</t>
  </si>
  <si>
    <t>UNRECD FUEL-3 RIVERS-PRE-MERGE</t>
  </si>
  <si>
    <t>UNRECD FUEL INTEREST</t>
  </si>
  <si>
    <t>DEFERRED INTERCOMPANY TAX G/L</t>
  </si>
  <si>
    <t>REG ASSET - UNREAL LOSS FWD CMMT</t>
  </si>
  <si>
    <t>REG ASSET-DEFD EVSE PROGRAM COSTS</t>
  </si>
  <si>
    <t>REG ASSET-ENVIRON COMPLIANCE CARRY COSTS</t>
  </si>
  <si>
    <t>REG ASSET-NSR CONSENT DECREE</t>
  </si>
  <si>
    <t>REG ASSET-UND/REC-CCT RIDER CAR CHGS</t>
  </si>
  <si>
    <t>REG ASSET-MI CARRYING CHARGE-EECO</t>
  </si>
  <si>
    <t>REG ASSET-MI CC-EECO UNREC EQUITY</t>
  </si>
  <si>
    <t>REG ASSET-MI DSM-EECO</t>
  </si>
  <si>
    <t>TAX DEFL - DEBT ISSUE COSTS</t>
  </si>
  <si>
    <t xml:space="preserve">REG ASSET-IN DEF O&amp;M-DSI-20% NON-FMR </t>
  </si>
  <si>
    <t>REG ASSET-IN DEF CONSUM DSI-20% NON-FMR</t>
  </si>
  <si>
    <t xml:space="preserve">REG ASSET-IN DEF PROP TX-DSI-20% </t>
  </si>
  <si>
    <t>REG ASSET-IN CARRY CHGS-CESPP</t>
  </si>
  <si>
    <t>REG ASSET-IN CAR CHGS-UNREC EQTY-CESPP</t>
  </si>
  <si>
    <t>REG ASSET-IN DEFERRED CESPP-O&amp;M EXP</t>
  </si>
  <si>
    <t>REG ASSET-IN DEFD DEPR-CESPP</t>
  </si>
  <si>
    <t xml:space="preserve">REG ASSET-IN GPR MKTG EXP-CESPP-SPR </t>
  </si>
  <si>
    <t>REG ASSET-RES SOLAR CARRYING COSTS-MI</t>
  </si>
  <si>
    <t>REG ASSET-IN DEFD PROP TAX-CESPP-SPR</t>
  </si>
  <si>
    <t xml:space="preserve">REG ASSET-IN DEFD GPR MKTG EXP-CESPP-GPR </t>
  </si>
  <si>
    <t>REG ASSET-COOK UPRATE PROJECT</t>
  </si>
  <si>
    <t>REG ASSET-MI DEFD DEPR-EECO</t>
  </si>
  <si>
    <t>SFAS 133 ADIT FED - SFAS 133 NONAFFIL - 2830006</t>
  </si>
  <si>
    <t>ADIT FED HDG CF INT RATE - 2830015</t>
  </si>
  <si>
    <t>DEFERRED ITC - 46(F)(1)</t>
  </si>
  <si>
    <t>Indiana Michigan Power - Distr</t>
  </si>
  <si>
    <t>LIBERALIZED DEPR-REG</t>
  </si>
  <si>
    <t>EXCESS DIT - LIB DEPR - REG</t>
  </si>
  <si>
    <t>EXCESS DIT - EXCESS FIT % RATE CHANGE LD</t>
  </si>
  <si>
    <t>Indiana Michigan Power - Gen</t>
  </si>
  <si>
    <t>CLS LIFE DEPR (ADR)-REG</t>
  </si>
  <si>
    <t>EXCESS DIT - CLADR DEPR - REG</t>
  </si>
  <si>
    <t>ACRS NORM - RKPT U1</t>
  </si>
  <si>
    <t>EXCESS DIT - ACRS NORM RKPT U1</t>
  </si>
  <si>
    <t>ACRS NORM - RKPT U2</t>
  </si>
  <si>
    <t>EXCESS DIT - ACRS NORM RKPT U2</t>
  </si>
  <si>
    <t>ACRS NORM - RKPT SPARE PARTS</t>
  </si>
  <si>
    <t>EXCESS DIT - ACRS NORM RKPT SPRPTS</t>
  </si>
  <si>
    <t>MACRS TAX DEPRECIATION - RAIL CARS</t>
  </si>
  <si>
    <t>TAX LOSS ON PLANT RETIREMENTS / SALE</t>
  </si>
  <si>
    <t>295D</t>
  </si>
  <si>
    <t>ABFUDC-ROCKPORT SPARE PARTS</t>
  </si>
  <si>
    <t>EFB - ABFUDC - ROCKPORT SPARE PARTS (TC)</t>
  </si>
  <si>
    <t>ABFUDC-ROCKPORT UNIT 1</t>
  </si>
  <si>
    <t>EFB - ABFUDC - ROCKPORT UNIT 1 (TC)</t>
  </si>
  <si>
    <t>ABFUDC-ROCKPORT UNIT 2</t>
  </si>
  <si>
    <t>EFB - ABFUDC - ROCKPORT UNIT 2 (TC)</t>
  </si>
  <si>
    <t>EFB - ABFUDC - RKPRT PC U1 (TC)</t>
  </si>
  <si>
    <t>EFB - INVOL CONV RKPT U1 - TURBINE (TC)</t>
  </si>
  <si>
    <t>EFB - INVOL CONV RKPT U1 - ASH HOPPER (TC)</t>
  </si>
  <si>
    <t>TXS CAPD-ROCKPORT SPARE PARTS</t>
  </si>
  <si>
    <t>EFB - TXS CAPD - ROCKPORT SPARE PARTS (TC)</t>
  </si>
  <si>
    <t>TXS CAPD - ROCKPORT UNIT 1</t>
  </si>
  <si>
    <t>EFB - TXS CAPD - ROCKPORT UNIT 1 (TC)</t>
  </si>
  <si>
    <t>TXS CAPD - ROCKPORT UNIT 2</t>
  </si>
  <si>
    <t>EFB - TXS CAPD - ROCKPORT UNIT 2 (TC)</t>
  </si>
  <si>
    <t>PENS CAPD-ROCKPORT SPARE PARTS</t>
  </si>
  <si>
    <t>EFB - PENS CAPD - ROCKPORT SPARE PARTS (TC)</t>
  </si>
  <si>
    <t>PENS CAPD - ROCKPORT UNIT 1</t>
  </si>
  <si>
    <t>EFB - PENS CAPD - ROCKPORT UNIT 1 (TC)</t>
  </si>
  <si>
    <t>SAV PLAN CAPD-RKPT SPARE PARTS</t>
  </si>
  <si>
    <t>EFB - SAVINGS PLAN CAPD - RKPT SPARE PTS (TC)</t>
  </si>
  <si>
    <t>SAV PLAN CAPD - ROCKPORT UNIT1</t>
  </si>
  <si>
    <t>EFB - SAVINGS PLAN CAPD - RKPT UNIT 1 (TC)</t>
  </si>
  <si>
    <t>EFB - INT EXP CAPD BK - THI SETTLE (TC)</t>
  </si>
  <si>
    <t>Indiana Michigan Power - Nuclear</t>
  </si>
  <si>
    <t>EXCESS-EX L/T DFIT TX RESRV - SNF</t>
  </si>
  <si>
    <t>ABFUDC-COOK PLANT</t>
  </si>
  <si>
    <t>320C</t>
  </si>
  <si>
    <t>EFB - ABFUDC - COOK PLANT (TC)</t>
  </si>
  <si>
    <t>320C-EFB</t>
  </si>
  <si>
    <t>EFB - ABFUDC - NUCLEAR FUEL (TC)</t>
  </si>
  <si>
    <t>ABFUDC-COOK U2 STEAM GNR</t>
  </si>
  <si>
    <t>EFB - ABFUDC - COOK U2 STEAM GNR (TC)</t>
  </si>
  <si>
    <t>TXS CAPD-COOK</t>
  </si>
  <si>
    <t>350B</t>
  </si>
  <si>
    <t>EFB - TXS CAPD - COOK (TC)</t>
  </si>
  <si>
    <t>350B-EFB</t>
  </si>
  <si>
    <t>PENS CAPD-COOK</t>
  </si>
  <si>
    <t>360B</t>
  </si>
  <si>
    <t>EFB - PENS CAPD - COOK (TC)</t>
  </si>
  <si>
    <t>360B-EFB</t>
  </si>
  <si>
    <t>SAV PLAN CAPD-COOK</t>
  </si>
  <si>
    <t>370B</t>
  </si>
  <si>
    <t>EFB - SAVINGS PLAN CAPD - COOK (TC)</t>
  </si>
  <si>
    <t>370B-EFB</t>
  </si>
  <si>
    <t>910X</t>
  </si>
  <si>
    <t>EFB - REMOVAL COST - COOK U2 STM GNR (TC)</t>
  </si>
  <si>
    <t>910X-EFB</t>
  </si>
  <si>
    <t>EFB - REMOVAL COST - COOK U1 STM GNR (TC)</t>
  </si>
  <si>
    <t>Indiana Michigan Power - Transm</t>
  </si>
  <si>
    <t>EFB - ABFUDC - RKPRT - SULL EHV (TC)</t>
  </si>
  <si>
    <t>ABFUDC-RKPRT-JEFF EHV</t>
  </si>
  <si>
    <t>EFB - ABFUDC - RKPRT - JEFF EHV (TC)</t>
  </si>
  <si>
    <t>TXS CAPD-RKPRT-SULL EHV</t>
  </si>
  <si>
    <t>EFB - TXS CAPD - RKPRT - SULL EHV (TC)</t>
  </si>
  <si>
    <t>TXS CAPD - RKPRT-JEFF EHV</t>
  </si>
  <si>
    <t>EFB - TXS CAPD - RKPRT - JEFF EHV (TC)</t>
  </si>
  <si>
    <t>PENS CAPD-RKPRT-SULL EHV</t>
  </si>
  <si>
    <t>EFB - PENS CAPD - RKPRT - SULL EHV (TC)</t>
  </si>
  <si>
    <t>PENS CAPD - RKPRT-JEFF EHV</t>
  </si>
  <si>
    <t>EFB - PENS CAPD - RKPRT - JEFF EHV (TC)</t>
  </si>
  <si>
    <t>SAV PLAN CAPD-RKPRT-SULL EHV</t>
  </si>
  <si>
    <t>EFB - SAVINGS PLAN CAPD - RKPRT-SULL EHV (TC)</t>
  </si>
  <si>
    <t>SAV PLAN CAPD - RKPRT-JEFF EHV</t>
  </si>
  <si>
    <t>EFB - SAVINGS PLAN CAPD - RKPRT-JEFF EHV (TC)</t>
  </si>
  <si>
    <t>CIAC - BK RCPTS-STEEL DYNAMICS</t>
  </si>
  <si>
    <t>RATE CASE DEFD CHGS</t>
  </si>
  <si>
    <t>REG ASSET-DSM LOST REVENUE</t>
  </si>
  <si>
    <t>664P</t>
  </si>
  <si>
    <t>668T</t>
  </si>
  <si>
    <t>668U</t>
  </si>
  <si>
    <t>668V</t>
  </si>
  <si>
    <t>670S</t>
  </si>
  <si>
    <t>562H</t>
  </si>
  <si>
    <t xml:space="preserve">REG ASSET-DEFD CARRY COST ON STRANDED COST </t>
  </si>
  <si>
    <t>670H</t>
  </si>
  <si>
    <t>670I</t>
  </si>
  <si>
    <t>670P</t>
  </si>
  <si>
    <t>670T</t>
  </si>
  <si>
    <t>670U</t>
  </si>
  <si>
    <t>670V</t>
  </si>
  <si>
    <t>671Z</t>
  </si>
  <si>
    <t>672B</t>
  </si>
  <si>
    <t>672E</t>
  </si>
  <si>
    <t>673D</t>
  </si>
  <si>
    <t>673E</t>
  </si>
  <si>
    <t>REG ASSET-REACQ DEBT-RKPT U2</t>
  </si>
  <si>
    <t>IRS AUDIT SETTLEMENTS - PERM</t>
  </si>
  <si>
    <t>REG ASSET-ENHNCD COOK PLT SECURITY CSTS</t>
  </si>
  <si>
    <t>REG ASSET-MI CC-COOK LCM UNREC EQUITY</t>
  </si>
  <si>
    <t xml:space="preserve">REG ASSET-IN COOK TURBINE CC </t>
  </si>
  <si>
    <t xml:space="preserve">REG ASSET-IN CARRYING CHARGES COOK PLANT LCM </t>
  </si>
  <si>
    <t>673M</t>
  </si>
  <si>
    <t>UNIT 1 NUC FUEL TAX VS BOOK DEPR</t>
  </si>
  <si>
    <t xml:space="preserve">AMORT OF NUCLEAR FUEL - UNIT 1 </t>
  </si>
  <si>
    <t>UNIT 2 NUC FUEL TAX VS BOOK DEPR</t>
  </si>
  <si>
    <t>NUC DECOM TRUST - SFAS 143 - ARO - BK</t>
  </si>
  <si>
    <t>ZERO w/ FEEDBACK</t>
  </si>
  <si>
    <t>INT EXP CAPD - COOK U2 STEAM</t>
  </si>
  <si>
    <t>TXBL INT INC CAP FOR BK-BFSHAW</t>
  </si>
  <si>
    <t>INT EXP CAPD TAX - RKPT SPARES</t>
  </si>
  <si>
    <t>CIAC - BOOK RECEIPTS</t>
  </si>
  <si>
    <t>CUST ADV INC FOR TAX</t>
  </si>
  <si>
    <t>PROV FOR REFUND - FERC TRANS</t>
  </si>
  <si>
    <t>PROVS POSS REV REFD-FR</t>
  </si>
  <si>
    <t>DEFD BK GAIN-RKPT 2 SALE/LEASE</t>
  </si>
  <si>
    <t>PROV POSS PEN PYMTS</t>
  </si>
  <si>
    <t>EMPLOYERS SAVINGS PLAN MATCH</t>
  </si>
  <si>
    <t xml:space="preserve">ACCRUED BK BENEFIT COSTS </t>
  </si>
  <si>
    <t>PROVISION FOR R &amp; D WASTE ACCRUAL LT</t>
  </si>
  <si>
    <t>PROV RAD WASTE ACCRUAL-LT</t>
  </si>
  <si>
    <t>PROV RAD WASTE ACCRUAL-ST</t>
  </si>
  <si>
    <t>BK PROV UNCOLL ACCTS-LT</t>
  </si>
  <si>
    <t>PROVISION FOR LITIGATION</t>
  </si>
  <si>
    <t xml:space="preserve">ACCRD ENVIRONMENTAL LIAB-LONG TERM </t>
  </si>
  <si>
    <t>ACCRUED LEASE LIABILITY - FORT WAYNE</t>
  </si>
  <si>
    <t>ACCRD SEMCO ENVIRON REMEDIATION CSTS-S/T</t>
  </si>
  <si>
    <t>ACCRD BK SEI EMP BENEFIT COSTS</t>
  </si>
  <si>
    <t>FRT WAYNE CITY LGTS SETTLEMENT</t>
  </si>
  <si>
    <t>ACCRUED INTEREST EXP -STATE</t>
  </si>
  <si>
    <t>TAX&gt;BOOK BASIS-EMA-A/C-190</t>
  </si>
  <si>
    <t>DEFD BK GAIN-NON-AFF SALE-EMA</t>
  </si>
  <si>
    <t>OUTAGE INSURANCE PROCEEDS</t>
  </si>
  <si>
    <t>REG LIABILITY-SFAS 143 - ARO</t>
  </si>
  <si>
    <t>INSTALL ALLOWANCES CAPD - TAX</t>
  </si>
  <si>
    <t>SM-DEFD PRE 4 7 83 DISP CSTS</t>
  </si>
  <si>
    <t>SI-DEFD PRE 4 7 83 DISP CSTS</t>
  </si>
  <si>
    <t>FR-DEFD PRE 4 7 83 DISP CSTS</t>
  </si>
  <si>
    <t>TC-DEFD DISPOL CSTS NUC FUEL</t>
  </si>
  <si>
    <t>AMORT SNF DISPOSAL CONTAINER COSTS</t>
  </si>
  <si>
    <t>FR-AMORT INT PRE 4 7 83 DISP</t>
  </si>
  <si>
    <t>SI-AMORT INT PRE 4 7 83 DISP</t>
  </si>
  <si>
    <t>SM-AMORT INT PRE 4 7 83 DISP</t>
  </si>
  <si>
    <t>TC-ACC INT PRE 4 7 83 DISP CST</t>
  </si>
  <si>
    <t>BK EXP NUC FUEL DECONTAM FUND</t>
  </si>
  <si>
    <t>SM-ACC NQ NUC DECOM EXP -RATES</t>
  </si>
  <si>
    <t>SI-ACC NQ NUC DECOM EXP -RATES</t>
  </si>
  <si>
    <t>FR-ACC NQ NUC DECOM EXP -RATES</t>
  </si>
  <si>
    <t>SM-ACC NUC DCM EXP-NQ TR INC</t>
  </si>
  <si>
    <t>SI-ACC NUC DCM EXP-NQ TR INC</t>
  </si>
  <si>
    <t>FR-ACC NUC DCM EXP-NQ TR INC</t>
  </si>
  <si>
    <t>BK DEFL-GAIN REACQUIRED DEBT</t>
  </si>
  <si>
    <t>BK PROV-W/O DEFD SFAS 106 BAL</t>
  </si>
  <si>
    <t>AMORT STEP-UP ITC TO TI-RKPT 2</t>
  </si>
  <si>
    <t>CAPITALIZED COOK COSTS - TAX</t>
  </si>
  <si>
    <t>1977-1980 IRS AUDIT SETTLEMENT</t>
  </si>
  <si>
    <t>1981-1982 IRS AUDIT SETTLEMENT</t>
  </si>
  <si>
    <t>1988-1990 IRS AUDIT SETTLEMENT</t>
  </si>
  <si>
    <t>1997-1999 IRS AUDIT SETTLEMENT</t>
  </si>
  <si>
    <t>NOL - DEFERRED TAX ASSET RECLASS</t>
  </si>
  <si>
    <t>DEFD FIT - CAPITAL LOSS CFWD</t>
  </si>
  <si>
    <t xml:space="preserve">DEFD STATE INCOME TAXES  </t>
  </si>
  <si>
    <t>ADIT FED - PENSION OCI 1900010</t>
  </si>
  <si>
    <t>ADIT FED - PENSION NON-UMWA PRW OCI 1900011</t>
  </si>
  <si>
    <t>ADIT FED HDG CF INT RATE 1900015</t>
  </si>
  <si>
    <t>390A</t>
  </si>
  <si>
    <t>390F</t>
  </si>
  <si>
    <t>614W</t>
  </si>
  <si>
    <t>615A</t>
  </si>
  <si>
    <t>ACCRUED INTEREST EXP -STATE - MJE</t>
  </si>
  <si>
    <t>900F</t>
  </si>
  <si>
    <t>380M</t>
  </si>
  <si>
    <t>EFB - TXBL INT INC CAP FOR BK - BFSHAW (TC)</t>
  </si>
  <si>
    <t>380M-EFB</t>
  </si>
  <si>
    <t>380Q</t>
  </si>
  <si>
    <t>EFB - INT EXP CAPD TAX - RKPT SPARES (TC)</t>
  </si>
  <si>
    <t>380Q-EFB</t>
  </si>
  <si>
    <t>562B</t>
  </si>
  <si>
    <t>EXCESS DIT - AMORT BK GAIN-RKPT2 SALE</t>
  </si>
  <si>
    <t>562B-XS</t>
  </si>
  <si>
    <t>613F</t>
  </si>
  <si>
    <t>613L</t>
  </si>
  <si>
    <t>EFB - AMORT STEP-UP ITC TO TI - RKPT 2 (TC)</t>
  </si>
  <si>
    <t>910Z-EFB</t>
  </si>
  <si>
    <t>913K</t>
  </si>
  <si>
    <t>380L</t>
  </si>
  <si>
    <t>EFB - INT EXP CAPD - COOK U2 STEAM (TC)</t>
  </si>
  <si>
    <t>380L-EFB</t>
  </si>
  <si>
    <t>605V</t>
  </si>
  <si>
    <t>605W</t>
  </si>
  <si>
    <t>613V</t>
  </si>
  <si>
    <t>ACCRD INTRST-TAX RES-S/T-FIN 48-MJE</t>
  </si>
  <si>
    <t>615C-MJE</t>
  </si>
  <si>
    <t>630I</t>
  </si>
  <si>
    <t>660G</t>
  </si>
  <si>
    <t>841A</t>
  </si>
  <si>
    <t>EXCESS DIT - SM-DEFD PRE 4 7 83 DISP CSTS</t>
  </si>
  <si>
    <t>841A-XS</t>
  </si>
  <si>
    <t>841B</t>
  </si>
  <si>
    <t>EXCESS DIT - SI-DEFD PRE 4 7 83 DISP CSTS</t>
  </si>
  <si>
    <t>841B-XS</t>
  </si>
  <si>
    <t>841C</t>
  </si>
  <si>
    <t>EXCESS DIT - FR-DEFD PRE 4 7 83 DISP CSTS</t>
  </si>
  <si>
    <t>841C-XS</t>
  </si>
  <si>
    <t>841D</t>
  </si>
  <si>
    <t>842A</t>
  </si>
  <si>
    <t>842B</t>
  </si>
  <si>
    <t>842C</t>
  </si>
  <si>
    <t>843A</t>
  </si>
  <si>
    <t>845A</t>
  </si>
  <si>
    <t>845B</t>
  </si>
  <si>
    <t>845C</t>
  </si>
  <si>
    <t>845G</t>
  </si>
  <si>
    <t>845H</t>
  </si>
  <si>
    <t>845I</t>
  </si>
  <si>
    <t>960Z</t>
  </si>
  <si>
    <t>520C</t>
  </si>
  <si>
    <t>520L</t>
  </si>
  <si>
    <t>615Q</t>
  </si>
  <si>
    <t>712E</t>
  </si>
  <si>
    <t>906M</t>
  </si>
  <si>
    <t>KINGSPORT POWER COMPANY</t>
  </si>
  <si>
    <t>REG ASSET-RTO DEMAND RESPONSE COSTS</t>
  </si>
  <si>
    <t>Kingsport Power - Distr</t>
  </si>
  <si>
    <t>January - December</t>
  </si>
  <si>
    <t>Kingsport Power - Transm</t>
  </si>
  <si>
    <t>668B</t>
  </si>
  <si>
    <t>003H</t>
  </si>
  <si>
    <t>EXCESS FIT % RATE CHANGE</t>
  </si>
  <si>
    <t>003H-XS</t>
  </si>
  <si>
    <t>003I-XS</t>
  </si>
  <si>
    <t>EX L/T DFIT TX RESERVE - 1986 TRA</t>
  </si>
  <si>
    <t>232A</t>
  </si>
  <si>
    <t xml:space="preserve">ACRS  NORM-HRJ </t>
  </si>
  <si>
    <t>232A-XS</t>
  </si>
  <si>
    <t>320I</t>
  </si>
  <si>
    <t>ABFUDC- HRJ POST IN-SERVICE</t>
  </si>
  <si>
    <t>320I-EFB</t>
  </si>
  <si>
    <t>320J</t>
  </si>
  <si>
    <t>ABFUDC-HRJ</t>
  </si>
  <si>
    <t>320J-EFB</t>
  </si>
  <si>
    <t>411A</t>
  </si>
  <si>
    <t>DEFD FUEL CUR SET UP A/C 283</t>
  </si>
  <si>
    <t>411B</t>
  </si>
  <si>
    <t>DEFD FUEL ACC REVS A/C 283</t>
  </si>
  <si>
    <t>411C</t>
  </si>
  <si>
    <t>DEFD FUEL REG ADJ A/C 283</t>
  </si>
  <si>
    <t>668W</t>
  </si>
  <si>
    <t>REG ASSET-ATR UNDER RECOVERY</t>
  </si>
  <si>
    <t>ACCRUED BOOK SEVERANCE BENEFITS</t>
  </si>
  <si>
    <t xml:space="preserve">DEFD STATE INCOME TAXES - FIN 48 </t>
  </si>
  <si>
    <t>KENTUCKY POWER COMPANY</t>
  </si>
  <si>
    <t>NON-UTILITY DEFERRED FIT 281.2</t>
  </si>
  <si>
    <t>REMOVAL CST - NORMALIZED</t>
  </si>
  <si>
    <t>NOL-STATE C/F-DEF TAX ASSET-L/T - KY</t>
  </si>
  <si>
    <t xml:space="preserve">UNDERRECOV FUEL COST </t>
  </si>
  <si>
    <t>BOOK PROV UNCOLL ACCTS</t>
  </si>
  <si>
    <t>REG ASSET-NERC COMPL/CYBER CC-UNREC EQ</t>
  </si>
  <si>
    <t>REG ASSET-NERC COMPL/CYBER SEC-CAR CST</t>
  </si>
  <si>
    <t>REG ASSET-NERC COMPL/CYBER SEC-DEF DEPR</t>
  </si>
  <si>
    <t>REG ASSET-DEFD DEPR-BIG SANDY U1 GAS</t>
  </si>
  <si>
    <t>REG ASSET-DEFD PROP TAX-BIG SANDY U1 GAS</t>
  </si>
  <si>
    <t>REG ASSET-CAPACITY CHARGE TARIFF REV</t>
  </si>
  <si>
    <t xml:space="preserve">REG ASSET-BIG SANDY U1 OR-UNDER RECOV </t>
  </si>
  <si>
    <t>REG ASSET-BIG SANDY RETIRE COSTS RECOV</t>
  </si>
  <si>
    <t>REG ASSET-BIG SANDY RETIRE RIDER U2 O&amp;M</t>
  </si>
  <si>
    <t>REG ASSET-UND RECOV-PURCH PWR PPA</t>
  </si>
  <si>
    <t>REG ASSET-DEFD DEPREC-ENVIRONMENTAL</t>
  </si>
  <si>
    <t>REG ASSET-CAR CHGS-ENVIRON COSTS</t>
  </si>
  <si>
    <t>REG ASSET-CAR CHGS-ENVIRON UNREC EQUITY</t>
  </si>
  <si>
    <t>REG ASSET-DEFD O&amp;M-ENVIRONMENTAL CSTS</t>
  </si>
  <si>
    <t>REG ASSET-DEFD CONSUM EXP-ENVIRON CSTS</t>
  </si>
  <si>
    <t>REG ASSET-DEFD PROP TAX EXP-ENVIRON CSTS</t>
  </si>
  <si>
    <t>REG ASSET-BIG SANDY U1 OR-UNREC EQUITY CC</t>
  </si>
  <si>
    <t xml:space="preserve">REG ASSET-BIG SANDY U1 OR-UNDER RECOV CC </t>
  </si>
  <si>
    <t>REG ASSET-REMOVAL COSTS-AMORT-BIG SANDY</t>
  </si>
  <si>
    <t>REG ASSET-SPENT ARO-BIG SANDY</t>
  </si>
  <si>
    <t>REG ASSET-UNRECOVERED PLANT-BIG SANDY</t>
  </si>
  <si>
    <t>SFAS 106 PST RETIRE EXP-NON-DEDUCT CONT</t>
  </si>
  <si>
    <t>NON-UTILITY DEFERRED FIT 283.2</t>
  </si>
  <si>
    <t>ADIT - FED-HDG-CF-INT RATE 2830015</t>
  </si>
  <si>
    <t xml:space="preserve">SFAS 109 - DEFD STATE INCOME TAXES </t>
  </si>
  <si>
    <t>Kentucky Power - Distr</t>
  </si>
  <si>
    <t>EXCESS DIT - EXCESS FIT % RATE CHANGE</t>
  </si>
  <si>
    <t>EXCESS DIT - EXCESS L/T DFIT TX RES-TRA</t>
  </si>
  <si>
    <t>Kentucky Power - Gen</t>
  </si>
  <si>
    <t>912K</t>
  </si>
  <si>
    <t>Kentucky Power - Transm</t>
  </si>
  <si>
    <t>ACRS NORM-HRJ</t>
  </si>
  <si>
    <t>EXCESS DIT - ACRS NORM HRJ REV</t>
  </si>
  <si>
    <t>ABFUDC-HRJ POST IN-SERV</t>
  </si>
  <si>
    <t>EFB - ABFUDC - HRJ POST IN SERV (TC)</t>
  </si>
  <si>
    <t>EFB - ABFUDC - HRJ (TC)</t>
  </si>
  <si>
    <t>014C-KY</t>
  </si>
  <si>
    <t>672M</t>
  </si>
  <si>
    <t>672N</t>
  </si>
  <si>
    <t>672O</t>
  </si>
  <si>
    <t>672S</t>
  </si>
  <si>
    <t>432I</t>
  </si>
  <si>
    <t>PROP TX-STATE 2-OLD METHOD-TX - MJE</t>
  </si>
  <si>
    <t>510I-MJE</t>
  </si>
  <si>
    <t>671G</t>
  </si>
  <si>
    <t>671H</t>
  </si>
  <si>
    <t>671I</t>
  </si>
  <si>
    <t>671J</t>
  </si>
  <si>
    <t>671K</t>
  </si>
  <si>
    <t>671L</t>
  </si>
  <si>
    <t>671M</t>
  </si>
  <si>
    <t>671N</t>
  </si>
  <si>
    <t>671O</t>
  </si>
  <si>
    <t>671P</t>
  </si>
  <si>
    <t>672G</t>
  </si>
  <si>
    <t>672H</t>
  </si>
  <si>
    <t>673C</t>
  </si>
  <si>
    <t>673F</t>
  </si>
  <si>
    <t>690C</t>
  </si>
  <si>
    <t>690D</t>
  </si>
  <si>
    <t>690E</t>
  </si>
  <si>
    <t>DEFD FUEL EXP-CUR DEFL SET UP</t>
  </si>
  <si>
    <t>DEFD FUEL ADJ-ACCRD UTIL REVS</t>
  </si>
  <si>
    <t>DEFD FUEL ADJ-REG</t>
  </si>
  <si>
    <t>MTM BK LOSS-A/L-TAX DEFL</t>
  </si>
  <si>
    <t>PREL SURVEY&amp;INVEST RESERVE-BIG SANDY FGD</t>
  </si>
  <si>
    <t>ECONOMIC DEVEL FUND - CURRENT</t>
  </si>
  <si>
    <t>ECONOMIC DEVEL FUND - NON-CURRENT</t>
  </si>
  <si>
    <t>DEFD REV-BONUS LEASE SHORT-TERM</t>
  </si>
  <si>
    <t>DEFD REV-BONUS LEASE LONG-TERM</t>
  </si>
  <si>
    <t>REG ASSET-CCS FEED STUDY RESERVE</t>
  </si>
  <si>
    <t xml:space="preserve">ACCRD SALES &amp; USE TAX RESERVE </t>
  </si>
  <si>
    <t>ADIT FED - PENSION OCI NAF 1900010</t>
  </si>
  <si>
    <t>ADIT FED - NON-UMWA PRW OCI NAF 1900011</t>
  </si>
  <si>
    <t>ADIT-FED-HDG-CF-INT RATE1900015</t>
  </si>
  <si>
    <t>DEFD COMPENSATION-BOOK EXPENSE</t>
  </si>
  <si>
    <t>611G</t>
  </si>
  <si>
    <t>940A</t>
  </si>
  <si>
    <t>410A</t>
  </si>
  <si>
    <t>410B</t>
  </si>
  <si>
    <t>410E</t>
  </si>
  <si>
    <t>611B</t>
  </si>
  <si>
    <t>614I</t>
  </si>
  <si>
    <t>614J</t>
  </si>
  <si>
    <t>642B</t>
  </si>
  <si>
    <t>642C</t>
  </si>
  <si>
    <t>668Q</t>
  </si>
  <si>
    <t>OHIO POWER COMPANY</t>
  </si>
  <si>
    <t>TAX AMORT POLLUTION CONTROL EQPT</t>
  </si>
  <si>
    <t>TAX ACCEL AMORT-GAVIN SCRUBBER</t>
  </si>
  <si>
    <t>GYPSUM WALLBOARD CONVEYOR</t>
  </si>
  <si>
    <t>DFIT-GENERATION PLANT</t>
  </si>
  <si>
    <t>GAIN/LOSS ON ACRS/MACRS-BK/TX UNIT OF PROPERTY</t>
  </si>
  <si>
    <t>AOFUDC</t>
  </si>
  <si>
    <t>ABFUDC-C&amp;SOE GROSS METHOD</t>
  </si>
  <si>
    <t>ABFUDC-SMART HOUSE - LAND</t>
  </si>
  <si>
    <t>BK/TAX GAIN-SALE OF MISC PROP</t>
  </si>
  <si>
    <t>BK VS. TAX GAIN/LOSS - SPORN UNIT 5</t>
  </si>
  <si>
    <t>FERC JMG ADJUSTMENT</t>
  </si>
  <si>
    <t>DEFD FUEL EXP-OH FAC-CURRENT</t>
  </si>
  <si>
    <t>CAPD CARRY CHRG-DEFD OH DEREG</t>
  </si>
  <si>
    <t>FAC PROV-CONTRA ASSET-OH</t>
  </si>
  <si>
    <t xml:space="preserve">CARRY CHGS - OH FUEL ADJUST CLAUSE  </t>
  </si>
  <si>
    <t>CARRYING CHARGES-OHIO FUEL ADJ CLAUSE-CURRENT</t>
  </si>
  <si>
    <t>UNRECOV COST FAC-LT RESERVE-OH</t>
  </si>
  <si>
    <t xml:space="preserve">DEFD TAX GAIN - DIVIDEND OF PARK GARAGE  </t>
  </si>
  <si>
    <t>OH UNRECOV FUEL COST RESERVE</t>
  </si>
  <si>
    <t>DEFD TAX GAIN - DIVIDEND OF PARK GARAGE</t>
  </si>
  <si>
    <t>DEFD TAX GAIN - SEC I REG ASSET</t>
  </si>
  <si>
    <t>CCD BILL- PREPAID PENSIONS-DFL</t>
  </si>
  <si>
    <t>DEFERRED EXPENSES</t>
  </si>
  <si>
    <t>RATE CASE DEFD CHARGES</t>
  </si>
  <si>
    <t>BK DEFL-COOK COAL T LEASE CSTS</t>
  </si>
  <si>
    <t>PILOT OBLIGATIONS - PLANT ACQUISITIONS</t>
  </si>
  <si>
    <t>BK INVEST-AEPC IN-KIND SERVICES</t>
  </si>
  <si>
    <t>DEFD BK LOSS - NON-AFF SALE - EMA</t>
  </si>
  <si>
    <t>REG LIAB-UNUSED SHOPPING INCENTIVES</t>
  </si>
  <si>
    <t>REG ASSET-DEFD RSP FILING COSTS</t>
  </si>
  <si>
    <t>REG ASSET-EXT OF LOCAL FACILITIES</t>
  </si>
  <si>
    <t>REG ASSET-DEFD DEREG CARRY CHARGE COSTS</t>
  </si>
  <si>
    <t>REG ASSET-UNDER RECOV - OHIO TCR RIDER</t>
  </si>
  <si>
    <t>REG ASSET-CARRY CHGS - OHIO TCR RIDER</t>
  </si>
  <si>
    <t>REG ASSET-OHIO STORM RECOVERY</t>
  </si>
  <si>
    <t>REG ASSET-UNDERRECOVERY ESRP COSTS-OH</t>
  </si>
  <si>
    <t>REG ASSET-UND/REC GRIDSMART DIST EXP</t>
  </si>
  <si>
    <t>REG ASSET-UND/REC GRIDSMART CARRY CHGS</t>
  </si>
  <si>
    <t>REG ASSET-UND/REC GRIDSMART DEPR/A&amp;G EXP</t>
  </si>
  <si>
    <t>REG ASSET-UND/REC GRIDSMART DEF EQ CAR CHG</t>
  </si>
  <si>
    <t>REG ASSET-PROV FOR REG ASSET WRITE-OFF</t>
  </si>
  <si>
    <t>REG ASSET-EDR - ORMET CARRYING COSTS</t>
  </si>
  <si>
    <t xml:space="preserve">REG ASSET-EDR - ORMET </t>
  </si>
  <si>
    <t xml:space="preserve">REG ASSET-EXCESS EDR CAP DEFERRAL </t>
  </si>
  <si>
    <t xml:space="preserve">REG ASSET-EXCESS EDR CAP DEF-CAR CSTS  </t>
  </si>
  <si>
    <t>REG ASSET-DARR-UNRECOGNIZED EQUITY CARRY CHG</t>
  </si>
  <si>
    <t>REG ASSET-DARR-CARRYING CHARGES</t>
  </si>
  <si>
    <t>REG ASSET-DARR-DISTRIBUTION DEFERRED ASSETS</t>
  </si>
  <si>
    <t>REG ASSET-DEFD RECOVERABLE DISTR ASSET FOR PWO</t>
  </si>
  <si>
    <t>REG ASSET-UNDER RECOVERED CAPACITY COST</t>
  </si>
  <si>
    <t>REG ASSET-CAPACITY COST CARRYING CHARGES</t>
  </si>
  <si>
    <t>REG ASSET-UND/REC DIST INVEST RIDER</t>
  </si>
  <si>
    <t>REG ASSET-UND/REC DIST RECOUP REV PROG</t>
  </si>
  <si>
    <t>REG ASSET-DIR UNRECOGNIZED EQUITY</t>
  </si>
  <si>
    <t>REG ASSET-UNCOLL-EDR DELAYED PMT ARNGMNT</t>
  </si>
  <si>
    <t>REG ASSET-UNREC AER COSTS-OH</t>
  </si>
  <si>
    <t>REG ASSET-DIST DECOUPLING CARRYING CHARGES</t>
  </si>
  <si>
    <t>REG ASSET-PTBAR CARRYING CHARGES (DIST DECOUP)</t>
  </si>
  <si>
    <t xml:space="preserve">REG ASSET-PTBAR UNDER REC (DIST DECOUP) </t>
  </si>
  <si>
    <t>REG ASSET-UNDER RECOVERY-ACRR COSTS-OH</t>
  </si>
  <si>
    <t>REG ASSET-UND/REC gSMART PHASE 2 O&amp;M</t>
  </si>
  <si>
    <t>REG ASSET-UNDER RECOVERY OVEC PPA</t>
  </si>
  <si>
    <t>REG ASSET-GLOBAL SETTLE - CAPACITY COSTS</t>
  </si>
  <si>
    <t>REG ASSET-GLOBAL SET - CAP CAR CSTS</t>
  </si>
  <si>
    <t>STATE TAX EXPENSE</t>
  </si>
  <si>
    <t>BOOK &gt; TAX BASIS-PRTSHP INVEST</t>
  </si>
  <si>
    <t>ADIT FED - SFAS 133 NONAFFIL 2830006</t>
  </si>
  <si>
    <t>ADIT FED - HDG-CF-INT RATE 28300015</t>
  </si>
  <si>
    <t>ADIT FED - HDG-CF-FOR EXCHG 28300016</t>
  </si>
  <si>
    <t>DEFERRED STATE INCOME TAX</t>
  </si>
  <si>
    <t>TAX ALLOC-ITC-10%-46F1</t>
  </si>
  <si>
    <t>Ohio Power - Distr</t>
  </si>
  <si>
    <t>EFB - LIBERALIZED DEPR (TC)</t>
  </si>
  <si>
    <t>210A-EFB</t>
  </si>
  <si>
    <t>LIBERALIZED DEPR-ADD FRWD</t>
  </si>
  <si>
    <t>210B</t>
  </si>
  <si>
    <t>SYD BENEFIT NORMLZD</t>
  </si>
  <si>
    <t>211A</t>
  </si>
  <si>
    <t>EXCESS DIT - SYD BENE NORM</t>
  </si>
  <si>
    <t>211A-XS</t>
  </si>
  <si>
    <t>CLS LIFE DEPR (ADR)-ADD FRWD</t>
  </si>
  <si>
    <t>220B</t>
  </si>
  <si>
    <t>EXCESS DIT - CLADR DEPR - ADD FRWD</t>
  </si>
  <si>
    <t>220B-XS</t>
  </si>
  <si>
    <t>320R</t>
  </si>
  <si>
    <t>EFB - ABFUDC C&amp;SOE GR METHOD</t>
  </si>
  <si>
    <t>320R-EFB</t>
  </si>
  <si>
    <t>321E</t>
  </si>
  <si>
    <t>Ohio Power - Transm</t>
  </si>
  <si>
    <t>EXCESS DIT - LIB DEPR - ADD FRWD</t>
  </si>
  <si>
    <t>210B-XS</t>
  </si>
  <si>
    <t>ACRS NORM - ZIMMER</t>
  </si>
  <si>
    <t>232O</t>
  </si>
  <si>
    <t>EXCESS DIT - ACRS NORM - ZIMMER</t>
  </si>
  <si>
    <t>232O-XS</t>
  </si>
  <si>
    <t>EXCESS DIT - SEC 481 PENS/OPEB ADJUST</t>
  </si>
  <si>
    <t>360J-XS</t>
  </si>
  <si>
    <t>410F</t>
  </si>
  <si>
    <t>432B</t>
  </si>
  <si>
    <t>432D</t>
  </si>
  <si>
    <t>DEF OH AUCTION EXP-INCREM</t>
  </si>
  <si>
    <t>433G</t>
  </si>
  <si>
    <t>561A</t>
  </si>
  <si>
    <t>561E</t>
  </si>
  <si>
    <t>660O</t>
  </si>
  <si>
    <t>REG ASSET-UND/REC gridSMART DIST EXP</t>
  </si>
  <si>
    <t>663J</t>
  </si>
  <si>
    <t>REG ASSET-UND/REC gridSMART CARRY CHGS</t>
  </si>
  <si>
    <t>663K</t>
  </si>
  <si>
    <t>REG ASSET-UND/REC gridSMART DEPR/A&amp;G EXP</t>
  </si>
  <si>
    <t>663L</t>
  </si>
  <si>
    <t>REG ASSET-UND/REC gridSMART DEF EQ CAR CHG</t>
  </si>
  <si>
    <t>663M</t>
  </si>
  <si>
    <t>663X</t>
  </si>
  <si>
    <t>665D</t>
  </si>
  <si>
    <t>665I</t>
  </si>
  <si>
    <t>665J</t>
  </si>
  <si>
    <t>667J</t>
  </si>
  <si>
    <t>667K</t>
  </si>
  <si>
    <t>667L</t>
  </si>
  <si>
    <t>667N</t>
  </si>
  <si>
    <t>667S</t>
  </si>
  <si>
    <t>668F</t>
  </si>
  <si>
    <t>668G</t>
  </si>
  <si>
    <t>670W</t>
  </si>
  <si>
    <t>671R</t>
  </si>
  <si>
    <t>672R</t>
  </si>
  <si>
    <t>673N</t>
  </si>
  <si>
    <t>673O</t>
  </si>
  <si>
    <t>620C</t>
  </si>
  <si>
    <t>661H</t>
  </si>
  <si>
    <t>432J</t>
  </si>
  <si>
    <t>661G</t>
  </si>
  <si>
    <t>663I</t>
  </si>
  <si>
    <t>663V</t>
  </si>
  <si>
    <t>663W</t>
  </si>
  <si>
    <t>664C</t>
  </si>
  <si>
    <t>664D</t>
  </si>
  <si>
    <t>667M</t>
  </si>
  <si>
    <t>PERIOD ENDING DECEMBER 31,  2016</t>
  </si>
  <si>
    <t>SEC ALLOC - ITC - GENERATION PLANT</t>
  </si>
  <si>
    <t>IGCC REVENUES</t>
  </si>
  <si>
    <t>TAXABLE GRANTS-CAPITAL PORTION</t>
  </si>
  <si>
    <t>LOSS ON DISP OF PROP - SFAS 143 - ARO -BK</t>
  </si>
  <si>
    <t>PROV FOR REFUND-DEFERRED FAC-OH</t>
  </si>
  <si>
    <t>MARK &amp; SPREAD - DEFL - 190 - A/L</t>
  </si>
  <si>
    <t>ACCRUED BK BENEFIT COSTS</t>
  </si>
  <si>
    <t>BK ACCRD CUST EDUC FUND REIMB</t>
  </si>
  <si>
    <t>BK PROV-LT COAL NOTE RECEIVABLE</t>
  </si>
  <si>
    <t>BK PROV UNCOLL ACCTS-LT ORMET</t>
  </si>
  <si>
    <t>PIP CUSTOMER BAD DEBTS - BOOK</t>
  </si>
  <si>
    <t>BK LOSS PROV - PLANT M&amp;S</t>
  </si>
  <si>
    <t>ACCRUED MGMT INCENTIVE BONUS</t>
  </si>
  <si>
    <t>ACCRD PARTNERSHIP WITH OH-NONCURRENT</t>
  </si>
  <si>
    <t>ACCRD PARTNERSHIP WITH OH-CURRENT</t>
  </si>
  <si>
    <t>ACCRD OH GROWTH FUND-NONCURRENT</t>
  </si>
  <si>
    <t>ACCRD OH GROWTH FUND-CURRENT</t>
  </si>
  <si>
    <t>ACCRUED BK SEI EMP BENEFIT COSTS</t>
  </si>
  <si>
    <t>BK ACCRUAL -COOK CT RENT HOLIDAY</t>
  </si>
  <si>
    <t>ACCRD LOW INCOME HOUSING OBLIGATIONS</t>
  </si>
  <si>
    <t>PROV LOSS-CAR CHG-PURCHASED EMA</t>
  </si>
  <si>
    <t>CCD BILL-DFRD RETIRE BENE-DFL</t>
  </si>
  <si>
    <t>STATE MITIGATION PROGRAMS</t>
  </si>
  <si>
    <t>DEFD CREDITS - DEFD DEPR &amp; CAPACITY CST</t>
  </si>
  <si>
    <t>TX DFL JT POLE ATT CSTS</t>
  </si>
  <si>
    <t>BK ACC MIN RENTS-GAVIN SCRUB</t>
  </si>
  <si>
    <t>TAX &gt; BOOK BASIS - EMA - A/C 190</t>
  </si>
  <si>
    <t>DEFD TX LOSS - INTERCO SALE - EMA</t>
  </si>
  <si>
    <t>BK AMORT-QUAL OF SRVC ENHANCE</t>
  </si>
  <si>
    <t>DEFD CREDITS - EXT OF LOCAL FACILITIES</t>
  </si>
  <si>
    <t>REG LIAB-GRIDSMART RESERVE</t>
  </si>
  <si>
    <t>REG LIAB - DEFD DEREG CARRY CHARGE COSTS</t>
  </si>
  <si>
    <t>IMPAIRED ASSETS RES - FAS 121 - BK</t>
  </si>
  <si>
    <t>AMORT - GOODWILL PER BOOKS</t>
  </si>
  <si>
    <t>BK CAPD SETTLEMENT CHARGES</t>
  </si>
  <si>
    <t>SFAS 106-MEDICARE SUBSIDY-NORM-(PPACA)</t>
  </si>
  <si>
    <t>REMOVAL COST CAPD-BK/TX UNIT OF PROP</t>
  </si>
  <si>
    <t>STATE TAX EXPENSED</t>
  </si>
  <si>
    <t>GRIDSMART CAPITAL RESERVE</t>
  </si>
  <si>
    <t>BOOK &gt; TAX BASIS - PARTNERSHIP INVEST</t>
  </si>
  <si>
    <t>CHARITABLE CONTRIBUTION CARRYFORWARD</t>
  </si>
  <si>
    <t>ACCRUED WV B&amp;O TAX RESERVE</t>
  </si>
  <si>
    <t>SO2 ALLOWANCE PROVISION-OH VALUATION</t>
  </si>
  <si>
    <t>AMORT 77-80 IRS SETTLEMENT</t>
  </si>
  <si>
    <t>AMORT 85-87 IRS SETTLEMENT</t>
  </si>
  <si>
    <t>AMORT 88-90 IRS SETTLEMENT</t>
  </si>
  <si>
    <t>AMORT 91-96 IRS SETTLEMENT</t>
  </si>
  <si>
    <t>ADIT FED - HEDGE-CF-FOR EXCHG 1900016</t>
  </si>
  <si>
    <t>520W</t>
  </si>
  <si>
    <t>610Y</t>
  </si>
  <si>
    <t>613N</t>
  </si>
  <si>
    <t>613O</t>
  </si>
  <si>
    <t>613R</t>
  </si>
  <si>
    <t>613S</t>
  </si>
  <si>
    <t>632G</t>
  </si>
  <si>
    <t>EFB - TX DFL POLE ATT CSTS (TC)</t>
  </si>
  <si>
    <t>632G-EFB</t>
  </si>
  <si>
    <t>701A</t>
  </si>
  <si>
    <t>620A</t>
  </si>
  <si>
    <t>WHEELING POWER COMPANY</t>
  </si>
  <si>
    <t>DEFD RTO EXPENSES</t>
  </si>
  <si>
    <t xml:space="preserve">REG ASSET-REGULATORY ADJ-MITCHELL PLANT </t>
  </si>
  <si>
    <t>GLS8313</t>
  </si>
  <si>
    <t>AF schedule</t>
  </si>
  <si>
    <t>2811001</t>
  </si>
  <si>
    <t>Acc Dfd FIT - Accel Amort Prop</t>
  </si>
  <si>
    <t>2821001</t>
  </si>
  <si>
    <t>Accum Defd FIT - Utility Prop</t>
  </si>
  <si>
    <t>2823001</t>
  </si>
  <si>
    <t>Acc Dfrd FIT FAS 109 Flow Thru</t>
  </si>
  <si>
    <t>2824001</t>
  </si>
  <si>
    <t>Acc Dfrd FIT - SFAS 109 Excess</t>
  </si>
  <si>
    <t>2831001</t>
  </si>
  <si>
    <t>Accum Deferred FIT - Other</t>
  </si>
  <si>
    <t>2831002</t>
  </si>
  <si>
    <t>Accum Deferred SIT - Other</t>
  </si>
  <si>
    <t>2831102</t>
  </si>
  <si>
    <t>Acc Dfd SIT-WV Pollution Cntrl</t>
  </si>
  <si>
    <t>2831302</t>
  </si>
  <si>
    <t>Acc Dfd SIT-Transferred Plants</t>
  </si>
  <si>
    <t>2832001</t>
  </si>
  <si>
    <t>Accum Dfrd FIT - Oth Inc &amp; Ded</t>
  </si>
  <si>
    <t>2833001</t>
  </si>
  <si>
    <t>Acc Dfd FIT FAS 109 Flow Thru</t>
  </si>
  <si>
    <t>2833002</t>
  </si>
  <si>
    <t>Acc Dfrd SIT FAS 109 Flow Thru</t>
  </si>
  <si>
    <t>(Provision)</t>
  </si>
  <si>
    <t>Account 281</t>
  </si>
  <si>
    <t>Account 282</t>
  </si>
  <si>
    <t>Account 283</t>
  </si>
  <si>
    <t>Late Entry related to Deferred Fuel</t>
  </si>
  <si>
    <t>Wheeling Power - Distr</t>
  </si>
  <si>
    <t>Wheeling Power - Gen</t>
  </si>
  <si>
    <t>Wheeling Power - Transm</t>
  </si>
  <si>
    <t>670N</t>
  </si>
  <si>
    <t>SW OVER RECOVERY OF FUEL</t>
  </si>
  <si>
    <t>SW UNDER RECOVERY OF FUEL</t>
  </si>
  <si>
    <t>NON-UTILITY DEFERRED FIT</t>
  </si>
  <si>
    <t>SFAS 133 ADIT FED - Non-UMWA PRW OCI 1900011</t>
  </si>
  <si>
    <t>234F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</si>
</sst>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</borders>
  <cellStyleXfs count="9">
    <xf numFmtId="3" fontId="0" fillId="0" borderId="0"/>
    <xf numFmtId="43" fontId="7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3" fontId="14" fillId="0" borderId="0"/>
    <xf numFmtId="0" fontId="1" fillId="0" borderId="0"/>
    <xf numFmtId="3" fontId="5" fillId="0" borderId="0"/>
  </cellStyleXfs>
  <cellXfs count="173">
    <xf numFmtId="3" fontId="4" fillId="0" borderId="0" xfId="0" applyNumberFormat="1" applyFont="1" applyAlignment="1" applyProtection="1">
      <protection locked="0"/>
    </xf>
    <xf numFmtId="3" fontId="0" fillId="0" borderId="0" xfId="0" applyFont="1" applyFill="1" applyAlignment="1"/>
    <xf numFmtId="3" fontId="0" fillId="0" borderId="0" xfId="0" applyNumberFormat="1" applyFont="1" applyFill="1" applyAlignment="1"/>
    <xf numFmtId="3" fontId="0" fillId="0" borderId="0" xfId="0" applyFill="1" applyAlignment="1"/>
    <xf numFmtId="3" fontId="4" fillId="0" borderId="0" xfId="0" applyFont="1" applyFill="1" applyAlignment="1">
      <alignment horizontal="center"/>
    </xf>
    <xf numFmtId="37" fontId="0" fillId="0" borderId="0" xfId="0" applyNumberFormat="1" applyFont="1" applyFill="1" applyAlignment="1"/>
    <xf numFmtId="37" fontId="0" fillId="0" borderId="0" xfId="0" applyNumberFormat="1" applyFill="1" applyAlignment="1"/>
    <xf numFmtId="3" fontId="0" fillId="0" borderId="0" xfId="0" applyNumberFormat="1" applyFont="1" applyFill="1" applyAlignment="1" applyProtection="1">
      <protection locked="0"/>
    </xf>
    <xf numFmtId="3" fontId="0" fillId="0" borderId="0" xfId="0" applyFill="1" applyAlignment="1">
      <alignment horizontal="center"/>
    </xf>
    <xf numFmtId="3" fontId="0" fillId="0" borderId="0" xfId="0" applyNumberFormat="1" applyFill="1" applyAlignment="1"/>
    <xf numFmtId="3" fontId="0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3" fontId="0" fillId="0" borderId="1" xfId="0" applyNumberFormat="1" applyFont="1" applyFill="1" applyBorder="1" applyAlignment="1"/>
    <xf numFmtId="3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7" fontId="0" fillId="0" borderId="1" xfId="0" applyNumberFormat="1" applyFont="1" applyFill="1" applyBorder="1" applyAlignment="1"/>
    <xf numFmtId="37" fontId="0" fillId="0" borderId="2" xfId="0" applyNumberFormat="1" applyFont="1" applyFill="1" applyBorder="1" applyAlignment="1"/>
    <xf numFmtId="37" fontId="5" fillId="0" borderId="0" xfId="0" applyNumberFormat="1" applyFont="1" applyFill="1"/>
    <xf numFmtId="3" fontId="6" fillId="0" borderId="0" xfId="0" applyFont="1" applyFill="1" applyAlignment="1">
      <alignment horizontal="left"/>
    </xf>
    <xf numFmtId="3" fontId="5" fillId="0" borderId="0" xfId="0" applyFont="1" applyFill="1" applyAlignment="1"/>
    <xf numFmtId="37" fontId="0" fillId="2" borderId="0" xfId="0" applyNumberFormat="1" applyFont="1" applyFill="1" applyAlignment="1"/>
    <xf numFmtId="3" fontId="6" fillId="3" borderId="0" xfId="0" applyNumberFormat="1" applyFont="1" applyFill="1" applyAlignment="1" applyProtection="1">
      <protection locked="0"/>
    </xf>
    <xf numFmtId="3" fontId="6" fillId="3" borderId="0" xfId="0" applyNumberFormat="1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7" fontId="0" fillId="4" borderId="0" xfId="0" applyNumberFormat="1" applyFont="1" applyFill="1" applyAlignment="1"/>
    <xf numFmtId="0" fontId="3" fillId="0" borderId="0" xfId="2"/>
    <xf numFmtId="3" fontId="8" fillId="0" borderId="0" xfId="0" applyNumberFormat="1" applyFont="1" applyAlignment="1" applyProtection="1">
      <protection locked="0"/>
    </xf>
    <xf numFmtId="3" fontId="9" fillId="5" borderId="0" xfId="0" applyNumberFormat="1" applyFont="1" applyFill="1" applyAlignment="1" applyProtection="1">
      <protection locked="0"/>
    </xf>
    <xf numFmtId="3" fontId="10" fillId="5" borderId="0" xfId="0" applyNumberFormat="1" applyFont="1" applyFill="1" applyAlignment="1" applyProtection="1">
      <alignment horizontal="center"/>
      <protection locked="0"/>
    </xf>
    <xf numFmtId="3" fontId="0" fillId="0" borderId="0" xfId="0"/>
    <xf numFmtId="4" fontId="3" fillId="0" borderId="0" xfId="2" applyNumberFormat="1"/>
    <xf numFmtId="1" fontId="9" fillId="0" borderId="0" xfId="0" applyNumberFormat="1" applyFont="1"/>
    <xf numFmtId="0" fontId="3" fillId="2" borderId="0" xfId="2" applyFill="1"/>
    <xf numFmtId="37" fontId="5" fillId="0" borderId="2" xfId="0" applyNumberFormat="1" applyFont="1" applyFill="1" applyBorder="1" applyAlignment="1"/>
    <xf numFmtId="43" fontId="3" fillId="0" borderId="0" xfId="1" applyFont="1"/>
    <xf numFmtId="43" fontId="0" fillId="2" borderId="0" xfId="1" applyFont="1" applyFill="1"/>
    <xf numFmtId="43" fontId="3" fillId="2" borderId="0" xfId="1" applyFont="1" applyFill="1"/>
    <xf numFmtId="43" fontId="3" fillId="0" borderId="3" xfId="1" applyFont="1" applyBorder="1"/>
    <xf numFmtId="43" fontId="6" fillId="4" borderId="0" xfId="1" applyFont="1" applyFill="1"/>
    <xf numFmtId="43" fontId="6" fillId="4" borderId="0" xfId="1" applyFont="1" applyFill="1" applyAlignment="1">
      <alignment horizontal="center"/>
    </xf>
    <xf numFmtId="4" fontId="11" fillId="0" borderId="0" xfId="2" applyNumberFormat="1" applyFont="1"/>
    <xf numFmtId="43" fontId="11" fillId="0" borderId="3" xfId="1" applyFont="1" applyBorder="1"/>
    <xf numFmtId="0" fontId="11" fillId="4" borderId="0" xfId="2" applyFont="1" applyFill="1"/>
    <xf numFmtId="43" fontId="11" fillId="4" borderId="0" xfId="1" applyFont="1" applyFill="1"/>
    <xf numFmtId="3" fontId="5" fillId="3" borderId="0" xfId="0" applyFont="1" applyFill="1" applyAlignment="1"/>
    <xf numFmtId="43" fontId="11" fillId="0" borderId="4" xfId="2" applyNumberFormat="1" applyFont="1" applyBorder="1"/>
    <xf numFmtId="37" fontId="0" fillId="0" borderId="5" xfId="0" applyNumberFormat="1" applyFont="1" applyFill="1" applyBorder="1" applyAlignment="1"/>
    <xf numFmtId="37" fontId="5" fillId="0" borderId="0" xfId="0" applyNumberFormat="1" applyFont="1" applyFill="1" applyAlignment="1"/>
    <xf numFmtId="0" fontId="2" fillId="0" borderId="0" xfId="2" applyFont="1"/>
    <xf numFmtId="3" fontId="5" fillId="0" borderId="0" xfId="0" applyNumberFormat="1" applyFont="1" applyFill="1" applyAlignment="1">
      <alignment horizontal="centerContinuous"/>
    </xf>
    <xf numFmtId="3" fontId="0" fillId="6" borderId="0" xfId="0" applyFill="1" applyAlignment="1"/>
    <xf numFmtId="37" fontId="0" fillId="6" borderId="0" xfId="0" applyNumberFormat="1" applyFont="1" applyFill="1" applyAlignment="1"/>
    <xf numFmtId="3" fontId="5" fillId="6" borderId="0" xfId="0" applyFont="1" applyFill="1" applyAlignment="1"/>
    <xf numFmtId="3" fontId="0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7" fontId="0" fillId="0" borderId="6" xfId="0" applyNumberFormat="1" applyFont="1" applyFill="1" applyBorder="1" applyAlignment="1"/>
    <xf numFmtId="3" fontId="0" fillId="0" borderId="0" xfId="0" applyFont="1" applyFill="1" applyAlignment="1">
      <alignment horizontal="left"/>
    </xf>
    <xf numFmtId="37" fontId="0" fillId="6" borderId="0" xfId="0" applyNumberFormat="1" applyFill="1" applyAlignment="1"/>
    <xf numFmtId="3" fontId="4" fillId="0" borderId="0" xfId="0" applyFont="1" applyAlignment="1">
      <alignment horizontal="center"/>
    </xf>
    <xf numFmtId="3" fontId="0" fillId="0" borderId="0" xfId="0" applyFont="1" applyAlignment="1">
      <alignment horizontal="center"/>
    </xf>
    <xf numFmtId="3" fontId="0" fillId="0" borderId="1" xfId="0" applyNumberFormat="1" applyFont="1" applyBorder="1" applyAlignment="1"/>
    <xf numFmtId="3" fontId="0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0" fillId="0" borderId="0" xfId="0" applyAlignment="1">
      <alignment horizontal="center"/>
    </xf>
    <xf numFmtId="3" fontId="0" fillId="0" borderId="0" xfId="0" applyFont="1" applyAlignment="1"/>
    <xf numFmtId="0" fontId="2" fillId="0" borderId="0" xfId="4"/>
    <xf numFmtId="43" fontId="11" fillId="0" borderId="3" xfId="3" applyFont="1" applyBorder="1"/>
    <xf numFmtId="43" fontId="2" fillId="0" borderId="3" xfId="3" applyFont="1" applyBorder="1"/>
    <xf numFmtId="4" fontId="11" fillId="0" borderId="0" xfId="4" applyNumberFormat="1" applyFont="1"/>
    <xf numFmtId="4" fontId="2" fillId="0" borderId="0" xfId="4" applyNumberFormat="1"/>
    <xf numFmtId="43" fontId="6" fillId="4" borderId="0" xfId="3" applyFont="1" applyFill="1"/>
    <xf numFmtId="43" fontId="0" fillId="2" borderId="0" xfId="3" applyFont="1" applyFill="1"/>
    <xf numFmtId="43" fontId="6" fillId="4" borderId="0" xfId="3" applyFont="1" applyFill="1" applyAlignment="1">
      <alignment horizontal="center"/>
    </xf>
    <xf numFmtId="0" fontId="2" fillId="0" borderId="0" xfId="5" applyFont="1"/>
    <xf numFmtId="3" fontId="5" fillId="0" borderId="0" xfId="0" applyNumberFormat="1" applyFont="1" applyBorder="1" applyAlignment="1" applyProtection="1">
      <protection locked="0"/>
    </xf>
    <xf numFmtId="3" fontId="5" fillId="3" borderId="0" xfId="0" applyNumberFormat="1" applyFont="1" applyFill="1" applyBorder="1" applyAlignment="1" applyProtection="1">
      <protection locked="0"/>
    </xf>
    <xf numFmtId="3" fontId="5" fillId="3" borderId="0" xfId="0" applyFont="1" applyFill="1" applyBorder="1" applyAlignment="1"/>
    <xf numFmtId="3" fontId="6" fillId="3" borderId="0" xfId="0" applyNumberFormat="1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protection locked="0"/>
    </xf>
    <xf numFmtId="3" fontId="0" fillId="0" borderId="0" xfId="0" applyFont="1" applyFill="1" applyAlignment="1">
      <alignment horizontal="right"/>
    </xf>
    <xf numFmtId="3" fontId="0" fillId="0" borderId="0" xfId="0" applyFill="1" applyAlignment="1">
      <alignment horizontal="right"/>
    </xf>
    <xf numFmtId="3" fontId="0" fillId="0" borderId="0" xfId="6" applyNumberFormat="1" applyFont="1" applyFill="1" applyAlignment="1"/>
    <xf numFmtId="0" fontId="2" fillId="0" borderId="0" xfId="4" applyFont="1"/>
    <xf numFmtId="3" fontId="9" fillId="0" borderId="0" xfId="0" applyNumberFormat="1" applyFont="1" applyAlignment="1" applyProtection="1">
      <protection locked="0"/>
    </xf>
    <xf numFmtId="3" fontId="9" fillId="0" borderId="0" xfId="0" applyFont="1"/>
    <xf numFmtId="3" fontId="9" fillId="2" borderId="0" xfId="0" applyFont="1" applyFill="1"/>
    <xf numFmtId="3" fontId="10" fillId="4" borderId="0" xfId="0" applyFont="1" applyFill="1" applyAlignment="1">
      <alignment horizontal="center"/>
    </xf>
    <xf numFmtId="43" fontId="9" fillId="2" borderId="0" xfId="3" applyFont="1" applyFill="1"/>
    <xf numFmtId="43" fontId="10" fillId="4" borderId="0" xfId="3" applyFont="1" applyFill="1"/>
    <xf numFmtId="1" fontId="9" fillId="0" borderId="0" xfId="0" applyNumberFormat="1" applyFont="1" applyAlignment="1" applyProtection="1">
      <protection locked="0"/>
    </xf>
    <xf numFmtId="43" fontId="9" fillId="2" borderId="0" xfId="3" applyFont="1" applyFill="1" applyAlignment="1" applyProtection="1">
      <protection locked="0"/>
    </xf>
    <xf numFmtId="43" fontId="10" fillId="4" borderId="0" xfId="3" applyFont="1" applyFill="1" applyAlignment="1" applyProtection="1">
      <protection locked="0"/>
    </xf>
    <xf numFmtId="43" fontId="9" fillId="0" borderId="0" xfId="3" applyFont="1" applyAlignment="1" applyProtection="1">
      <protection locked="0"/>
    </xf>
    <xf numFmtId="43" fontId="10" fillId="0" borderId="0" xfId="3" applyFont="1" applyAlignment="1" applyProtection="1">
      <protection locked="0"/>
    </xf>
    <xf numFmtId="0" fontId="2" fillId="5" borderId="0" xfId="4" applyFill="1"/>
    <xf numFmtId="0" fontId="2" fillId="2" borderId="0" xfId="4" applyFill="1"/>
    <xf numFmtId="0" fontId="11" fillId="4" borderId="0" xfId="4" applyFont="1" applyFill="1"/>
    <xf numFmtId="43" fontId="2" fillId="2" borderId="0" xfId="3" applyFont="1" applyFill="1"/>
    <xf numFmtId="43" fontId="11" fillId="4" borderId="0" xfId="3" applyFont="1" applyFill="1"/>
    <xf numFmtId="43" fontId="2" fillId="0" borderId="0" xfId="4" applyNumberFormat="1"/>
    <xf numFmtId="43" fontId="11" fillId="0" borderId="0" xfId="4" applyNumberFormat="1" applyFont="1"/>
    <xf numFmtId="3" fontId="0" fillId="3" borderId="0" xfId="0" applyFill="1" applyAlignment="1"/>
    <xf numFmtId="3" fontId="0" fillId="3" borderId="0" xfId="0" applyFont="1" applyFill="1" applyAlignment="1"/>
    <xf numFmtId="3" fontId="5" fillId="0" borderId="0" xfId="0" applyNumberFormat="1" applyFont="1" applyFill="1" applyAlignment="1" applyProtection="1">
      <protection locked="0"/>
    </xf>
    <xf numFmtId="3" fontId="5" fillId="0" borderId="0" xfId="0" applyNumberFormat="1" applyFont="1" applyFill="1" applyAlignment="1"/>
    <xf numFmtId="3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0" xfId="0" applyFont="1" applyFill="1" applyAlignment="1">
      <alignment horizontal="center"/>
    </xf>
    <xf numFmtId="3" fontId="5" fillId="0" borderId="1" xfId="0" applyNumberFormat="1" applyFont="1" applyFill="1" applyBorder="1" applyAlignment="1"/>
    <xf numFmtId="3" fontId="5" fillId="0" borderId="0" xfId="0" applyFont="1" applyFill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4" borderId="0" xfId="0" applyNumberFormat="1" applyFont="1" applyFill="1" applyAlignment="1"/>
    <xf numFmtId="37" fontId="5" fillId="2" borderId="0" xfId="0" applyNumberFormat="1" applyFont="1" applyFill="1" applyAlignment="1"/>
    <xf numFmtId="37" fontId="5" fillId="0" borderId="6" xfId="0" applyNumberFormat="1" applyFont="1" applyFill="1" applyBorder="1" applyAlignment="1"/>
    <xf numFmtId="0" fontId="2" fillId="0" borderId="0" xfId="7" applyFont="1"/>
    <xf numFmtId="3" fontId="4" fillId="0" borderId="0" xfId="0" applyNumberFormat="1" applyFont="1" applyFill="1" applyAlignment="1">
      <alignment horizontal="center"/>
    </xf>
    <xf numFmtId="37" fontId="0" fillId="4" borderId="0" xfId="3" applyNumberFormat="1" applyFont="1" applyFill="1"/>
    <xf numFmtId="3" fontId="0" fillId="0" borderId="0" xfId="0" applyFill="1"/>
    <xf numFmtId="3" fontId="0" fillId="0" borderId="0" xfId="0" applyFont="1" applyFill="1"/>
    <xf numFmtId="164" fontId="0" fillId="0" borderId="0" xfId="3" applyNumberFormat="1" applyFont="1" applyFill="1"/>
    <xf numFmtId="3" fontId="0" fillId="6" borderId="0" xfId="0" applyFont="1" applyFill="1" applyAlignment="1"/>
    <xf numFmtId="37" fontId="0" fillId="0" borderId="7" xfId="0" applyNumberFormat="1" applyFont="1" applyFill="1" applyBorder="1" applyAlignment="1"/>
    <xf numFmtId="37" fontId="0" fillId="0" borderId="8" xfId="0" applyNumberFormat="1" applyFont="1" applyFill="1" applyBorder="1" applyAlignment="1"/>
    <xf numFmtId="37" fontId="0" fillId="0" borderId="9" xfId="0" applyNumberFormat="1" applyFont="1" applyFill="1" applyBorder="1" applyAlignment="1"/>
    <xf numFmtId="0" fontId="11" fillId="0" borderId="0" xfId="4" applyFont="1"/>
    <xf numFmtId="43" fontId="2" fillId="0" borderId="3" xfId="4" applyNumberFormat="1" applyBorder="1"/>
    <xf numFmtId="43" fontId="11" fillId="0" borderId="3" xfId="4" applyNumberFormat="1" applyFont="1" applyBorder="1"/>
    <xf numFmtId="3" fontId="5" fillId="0" borderId="0" xfId="6" applyNumberFormat="1" applyFont="1" applyFill="1" applyAlignment="1"/>
    <xf numFmtId="3" fontId="6" fillId="0" borderId="0" xfId="0" applyFont="1" applyAlignment="1">
      <alignment horizontal="left"/>
    </xf>
    <xf numFmtId="3" fontId="0" fillId="0" borderId="0" xfId="0" applyNumberFormat="1" applyAlignment="1"/>
    <xf numFmtId="3" fontId="5" fillId="0" borderId="0" xfId="0" applyFont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0" fillId="0" borderId="0" xfId="0" applyFill="1" applyAlignment="1">
      <alignment horizontal="left"/>
    </xf>
    <xf numFmtId="37" fontId="0" fillId="0" borderId="0" xfId="0" applyNumberFormat="1" applyFont="1" applyAlignment="1"/>
    <xf numFmtId="37" fontId="15" fillId="0" borderId="0" xfId="0" applyNumberFormat="1" applyFont="1" applyFill="1" applyAlignment="1"/>
    <xf numFmtId="3" fontId="0" fillId="6" borderId="0" xfId="0" applyFont="1" applyFill="1" applyAlignment="1">
      <alignment horizontal="left"/>
    </xf>
    <xf numFmtId="39" fontId="0" fillId="0" borderId="0" xfId="0" applyNumberFormat="1" applyFont="1" applyFill="1" applyAlignment="1"/>
    <xf numFmtId="37" fontId="0" fillId="0" borderId="2" xfId="0" applyNumberFormat="1" applyFill="1" applyBorder="1" applyAlignment="1"/>
    <xf numFmtId="39" fontId="0" fillId="0" borderId="2" xfId="0" applyNumberFormat="1" applyFont="1" applyFill="1" applyBorder="1" applyAlignment="1"/>
    <xf numFmtId="37" fontId="5" fillId="2" borderId="0" xfId="0" applyNumberFormat="1" applyFont="1" applyFill="1" applyBorder="1"/>
    <xf numFmtId="37" fontId="0" fillId="0" borderId="0" xfId="0" applyNumberFormat="1" applyFont="1" applyFill="1" applyBorder="1" applyAlignment="1"/>
    <xf numFmtId="37" fontId="0" fillId="0" borderId="1" xfId="0" applyNumberFormat="1" applyFill="1" applyBorder="1" applyAlignment="1"/>
    <xf numFmtId="164" fontId="0" fillId="0" borderId="0" xfId="3" applyNumberFormat="1" applyFont="1" applyFill="1" applyAlignment="1"/>
    <xf numFmtId="164" fontId="0" fillId="0" borderId="0" xfId="3" applyNumberFormat="1" applyFont="1" applyAlignment="1"/>
    <xf numFmtId="3" fontId="0" fillId="0" borderId="0" xfId="0" applyNumberFormat="1" applyFont="1" applyAlignment="1">
      <alignment horizontal="left"/>
    </xf>
    <xf numFmtId="164" fontId="4" fillId="0" borderId="0" xfId="3" applyNumberFormat="1" applyFont="1" applyAlignment="1">
      <alignment horizontal="center"/>
    </xf>
    <xf numFmtId="164" fontId="0" fillId="0" borderId="0" xfId="3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0" fillId="0" borderId="1" xfId="3" applyNumberFormat="1" applyFont="1" applyBorder="1" applyAlignment="1"/>
    <xf numFmtId="3" fontId="5" fillId="0" borderId="0" xfId="0" applyNumberFormat="1" applyFont="1" applyAlignment="1" applyProtection="1">
      <alignment horizontal="center"/>
      <protection locked="0"/>
    </xf>
    <xf numFmtId="3" fontId="11" fillId="0" borderId="0" xfId="0" applyFont="1" applyAlignment="1">
      <alignment horizontal="center"/>
    </xf>
    <xf numFmtId="43" fontId="0" fillId="0" borderId="0" xfId="3" applyFont="1"/>
    <xf numFmtId="43" fontId="0" fillId="0" borderId="0" xfId="0" applyNumberFormat="1"/>
    <xf numFmtId="43" fontId="11" fillId="0" borderId="3" xfId="0" applyNumberFormat="1" applyFont="1" applyBorder="1"/>
    <xf numFmtId="43" fontId="11" fillId="0" borderId="0" xfId="0" applyNumberFormat="1" applyFont="1"/>
    <xf numFmtId="3" fontId="5" fillId="0" borderId="0" xfId="0" applyFont="1"/>
    <xf numFmtId="43" fontId="0" fillId="0" borderId="0" xfId="3" applyFont="1" applyFill="1" applyBorder="1" applyAlignment="1"/>
    <xf numFmtId="3" fontId="9" fillId="5" borderId="0" xfId="8" applyNumberFormat="1" applyFont="1" applyFill="1" applyAlignment="1" applyProtection="1">
      <protection locked="0"/>
    </xf>
    <xf numFmtId="3" fontId="8" fillId="0" borderId="0" xfId="8" applyNumberFormat="1" applyFont="1" applyAlignment="1" applyProtection="1">
      <protection locked="0"/>
    </xf>
    <xf numFmtId="3" fontId="10" fillId="5" borderId="0" xfId="8" applyNumberFormat="1" applyFont="1" applyFill="1" applyAlignment="1" applyProtection="1">
      <alignment horizontal="center"/>
      <protection locked="0"/>
    </xf>
    <xf numFmtId="3" fontId="5" fillId="0" borderId="0" xfId="8"/>
    <xf numFmtId="3" fontId="9" fillId="0" borderId="0" xfId="8" applyFont="1"/>
    <xf numFmtId="1" fontId="9" fillId="0" borderId="0" xfId="8" applyNumberFormat="1" applyFont="1"/>
    <xf numFmtId="0" fontId="5" fillId="0" borderId="0" xfId="0" quotePrefix="1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37" fontId="16" fillId="0" borderId="0" xfId="0" applyNumberFormat="1" applyFont="1" applyFill="1" applyAlignment="1">
      <alignment horizontal="center"/>
    </xf>
    <xf numFmtId="37" fontId="5" fillId="6" borderId="0" xfId="0" applyNumberFormat="1" applyFont="1" applyFill="1" applyAlignment="1"/>
    <xf numFmtId="37" fontId="16" fillId="6" borderId="0" xfId="0" applyNumberFormat="1" applyFont="1" applyFill="1" applyAlignment="1">
      <alignment horizontal="center"/>
    </xf>
    <xf numFmtId="37" fontId="5" fillId="0" borderId="0" xfId="0" applyNumberFormat="1" applyFont="1" applyFill="1" applyBorder="1" applyAlignment="1"/>
  </cellXfs>
  <cellStyles count="9">
    <cellStyle name="Comma" xfId="1" builtinId="3"/>
    <cellStyle name="Comma 2" xfId="3"/>
    <cellStyle name="Normal" xfId="0" builtinId="0"/>
    <cellStyle name="Normal 2" xfId="2"/>
    <cellStyle name="Normal 2 2" xfId="4"/>
    <cellStyle name="Normal 2 3" xfId="5"/>
    <cellStyle name="Normal 2 4" xfId="7"/>
    <cellStyle name="Normal 3" xfId="8"/>
    <cellStyle name="Normal_STATEMENT AR" xfId="6"/>
  </cellStyles>
  <dxfs count="0"/>
  <tableStyles count="0" defaultTableStyle="TableStyleMedium2" defaultPivotStyle="PivotStyleLight16"/>
  <colors>
    <mruColors>
      <color rgb="FFCCFFCC"/>
      <color rgb="FF00FF00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CO-AF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PCO%20AF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 STATEMENT AF"/>
      <sheetName val="OPCO_2821001"/>
      <sheetName val="OPCO_2831001"/>
      <sheetName val="Tab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Co STATEMENT AF"/>
      <sheetName val="WPCo GL vs Provision"/>
      <sheetName val="WPCO_2821001"/>
      <sheetName val="WPCO_2831001"/>
      <sheetName val="T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196"/>
  <sheetViews>
    <sheetView showOutlineSymbols="0" view="pageBreakPreview" zoomScale="60" zoomScaleNormal="100" workbookViewId="0">
      <pane xSplit="2" ySplit="13" topLeftCell="E14" activePane="bottomRight" state="frozen"/>
      <selection pane="topRight" activeCell="D1" sqref="D1"/>
      <selection pane="bottomLeft" activeCell="A14" sqref="A14"/>
      <selection pane="bottomRight" activeCell="O30" sqref="O30"/>
    </sheetView>
  </sheetViews>
  <sheetFormatPr defaultColWidth="12.6640625" defaultRowHeight="13.2" x14ac:dyDescent="0.25"/>
  <cols>
    <col min="1" max="1" width="4.6640625" style="7" customWidth="1"/>
    <col min="2" max="2" width="54.6640625" style="2" customWidth="1"/>
    <col min="3" max="4" width="15.6640625" style="2" customWidth="1"/>
    <col min="5" max="5" width="21" style="2" customWidth="1"/>
    <col min="6" max="6" width="19.5546875" style="2" customWidth="1"/>
    <col min="7" max="7" width="18.109375" style="2" customWidth="1"/>
    <col min="8" max="8" width="6.33203125" style="2" customWidth="1"/>
    <col min="9" max="11" width="15.6640625" style="2" customWidth="1"/>
    <col min="12" max="12" width="5.88671875" style="2" customWidth="1"/>
    <col min="13" max="15" width="15.6640625" style="2" customWidth="1"/>
    <col min="16" max="16" width="7.44140625" style="2" customWidth="1"/>
    <col min="17" max="17" width="16.33203125" style="2" customWidth="1"/>
    <col min="18" max="19" width="15.6640625" style="2" customWidth="1"/>
    <col min="20" max="16384" width="12.6640625" style="2"/>
  </cols>
  <sheetData>
    <row r="1" spans="1:19" x14ac:dyDescent="0.25">
      <c r="B1" s="20" t="s">
        <v>64</v>
      </c>
      <c r="G1" s="1"/>
      <c r="H1" s="1"/>
      <c r="I1" s="1"/>
      <c r="J1" s="1"/>
      <c r="K1" s="1"/>
      <c r="L1" s="1"/>
      <c r="S1" s="1"/>
    </row>
    <row r="2" spans="1:19" x14ac:dyDescent="0.25">
      <c r="B2" s="20" t="s">
        <v>0</v>
      </c>
      <c r="G2" s="1"/>
      <c r="H2" s="1"/>
      <c r="I2" s="1"/>
      <c r="J2" s="1"/>
      <c r="K2" s="1"/>
      <c r="L2" s="1"/>
      <c r="S2" s="1"/>
    </row>
    <row r="3" spans="1:19" x14ac:dyDescent="0.25">
      <c r="B3" s="20" t="s">
        <v>639</v>
      </c>
    </row>
    <row r="4" spans="1:19" x14ac:dyDescent="0.25">
      <c r="G4" s="8" t="s">
        <v>1</v>
      </c>
      <c r="H4" s="8"/>
      <c r="I4" s="8"/>
      <c r="J4" s="8"/>
      <c r="K4" s="8"/>
      <c r="L4" s="8"/>
    </row>
    <row r="5" spans="1:19" x14ac:dyDescent="0.25">
      <c r="B5" s="9"/>
    </row>
    <row r="8" spans="1:19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4" t="s">
        <v>57</v>
      </c>
      <c r="O8" s="4" t="s">
        <v>58</v>
      </c>
      <c r="Q8" s="4" t="s">
        <v>59</v>
      </c>
      <c r="R8" s="4" t="s">
        <v>60</v>
      </c>
      <c r="S8" s="4" t="s">
        <v>61</v>
      </c>
    </row>
    <row r="10" spans="1:19" x14ac:dyDescent="0.2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63</v>
      </c>
      <c r="J10" s="10"/>
      <c r="K10" s="10"/>
      <c r="L10" s="12"/>
      <c r="M10" s="13" t="s">
        <v>599</v>
      </c>
      <c r="N10" s="10"/>
      <c r="O10" s="10"/>
      <c r="Q10" s="52" t="s">
        <v>650</v>
      </c>
      <c r="R10" s="10"/>
      <c r="S10" s="10"/>
    </row>
    <row r="11" spans="1:19" x14ac:dyDescent="0.2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1:19" x14ac:dyDescent="0.2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1:19" x14ac:dyDescent="0.25">
      <c r="B13" s="4" t="s">
        <v>18</v>
      </c>
      <c r="C13" s="4" t="s">
        <v>598</v>
      </c>
      <c r="D13" s="4" t="s">
        <v>649</v>
      </c>
      <c r="E13" s="4" t="str">
        <f>C13</f>
        <v>OF 12-31-15</v>
      </c>
      <c r="F13" s="4" t="str">
        <f>D13</f>
        <v>OF 12-31-16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5" spans="1:19" x14ac:dyDescent="0.25">
      <c r="A15" s="16">
        <v>1</v>
      </c>
      <c r="B15" s="3" t="s">
        <v>23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16">
        <f t="shared" ref="A16:A88" si="0">A15+1</f>
        <v>2</v>
      </c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16">
        <f t="shared" si="0"/>
        <v>3</v>
      </c>
      <c r="B17" s="3" t="s">
        <v>80</v>
      </c>
      <c r="C17" s="5">
        <f>SUM(M17:O17)</f>
        <v>317728820.80000001</v>
      </c>
      <c r="D17" s="5">
        <f>SUM(Q17:S17)</f>
        <v>302975148</v>
      </c>
      <c r="E17" s="5"/>
      <c r="F17" s="5"/>
      <c r="G17" s="5">
        <f t="shared" ref="G17:G21" si="1">ROUND(SUM(C17:F17)/2,0)</f>
        <v>310351984</v>
      </c>
      <c r="H17" s="5"/>
      <c r="I17" s="5">
        <f>(M17+Q17)/2</f>
        <v>310351984.39999998</v>
      </c>
      <c r="J17" s="5">
        <f>(N17+R17)/2</f>
        <v>0</v>
      </c>
      <c r="K17" s="5">
        <f>(O17+S17)/2</f>
        <v>0</v>
      </c>
      <c r="L17" s="5"/>
      <c r="M17" s="22">
        <v>317728820.80000001</v>
      </c>
      <c r="N17" s="22">
        <v>0</v>
      </c>
      <c r="O17" s="22">
        <v>0</v>
      </c>
      <c r="P17" s="5"/>
      <c r="Q17" s="22">
        <v>302975148</v>
      </c>
      <c r="R17" s="22">
        <v>0</v>
      </c>
      <c r="S17" s="22">
        <v>0</v>
      </c>
    </row>
    <row r="18" spans="1:19" x14ac:dyDescent="0.25">
      <c r="A18" s="16">
        <f t="shared" si="0"/>
        <v>4</v>
      </c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16">
        <f t="shared" si="0"/>
        <v>5</v>
      </c>
      <c r="B19" s="1" t="s">
        <v>25</v>
      </c>
      <c r="C19" s="5">
        <v>0</v>
      </c>
      <c r="D19" s="5">
        <v>0</v>
      </c>
      <c r="E19" s="5">
        <f t="shared" ref="E19:F21" si="2">-C19</f>
        <v>0</v>
      </c>
      <c r="F19" s="5">
        <f t="shared" si="2"/>
        <v>0</v>
      </c>
      <c r="G19" s="5">
        <f t="shared" si="1"/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16">
        <f t="shared" si="0"/>
        <v>6</v>
      </c>
      <c r="B20" s="1" t="s">
        <v>26</v>
      </c>
      <c r="C20" s="5">
        <v>0</v>
      </c>
      <c r="D20" s="5">
        <v>0</v>
      </c>
      <c r="E20" s="5">
        <f t="shared" si="2"/>
        <v>0</v>
      </c>
      <c r="F20" s="5">
        <f t="shared" si="2"/>
        <v>0</v>
      </c>
      <c r="G20" s="5">
        <f t="shared" si="1"/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16">
        <f t="shared" si="0"/>
        <v>7</v>
      </c>
      <c r="B21" s="1" t="s">
        <v>27</v>
      </c>
      <c r="C21" s="5">
        <v>0</v>
      </c>
      <c r="D21" s="5">
        <v>0</v>
      </c>
      <c r="E21" s="5">
        <f t="shared" si="2"/>
        <v>0</v>
      </c>
      <c r="F21" s="5">
        <f t="shared" si="2"/>
        <v>0</v>
      </c>
      <c r="G21" s="5">
        <f t="shared" si="1"/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16">
        <f t="shared" si="0"/>
        <v>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3.8" thickBot="1" x14ac:dyDescent="0.3">
      <c r="A23" s="16">
        <f t="shared" si="0"/>
        <v>9</v>
      </c>
      <c r="B23" s="3" t="s">
        <v>28</v>
      </c>
      <c r="C23" s="17">
        <f>SUM(C17:C22)</f>
        <v>317728820.80000001</v>
      </c>
      <c r="D23" s="17">
        <f>SUM(D17:D22)</f>
        <v>302975148</v>
      </c>
      <c r="E23" s="17">
        <f>SUM(E17:E22)</f>
        <v>0</v>
      </c>
      <c r="F23" s="17">
        <f>SUM(F17:F22)</f>
        <v>0</v>
      </c>
      <c r="G23" s="17">
        <f>SUM(G17:G22)</f>
        <v>310351984</v>
      </c>
      <c r="H23" s="5"/>
      <c r="I23" s="17">
        <f>SUM(I17:I22)</f>
        <v>310351984.39999998</v>
      </c>
      <c r="J23" s="17">
        <f>SUM(J17:J22)</f>
        <v>0</v>
      </c>
      <c r="K23" s="17">
        <f>SUM(K17:K22)</f>
        <v>0</v>
      </c>
      <c r="L23" s="5"/>
      <c r="M23" s="17">
        <f>SUM(M17:M22)</f>
        <v>317728820.80000001</v>
      </c>
      <c r="N23" s="17">
        <f>SUM(N17:N22)</f>
        <v>0</v>
      </c>
      <c r="O23" s="17">
        <f>SUM(O17:O22)</f>
        <v>0</v>
      </c>
      <c r="P23" s="5"/>
      <c r="Q23" s="17">
        <f>SUM(Q17:Q22)</f>
        <v>302975148</v>
      </c>
      <c r="R23" s="17">
        <f>SUM(R17:R22)</f>
        <v>0</v>
      </c>
      <c r="S23" s="17">
        <f>SUM(S17:S22)</f>
        <v>0</v>
      </c>
    </row>
    <row r="24" spans="1:19" ht="13.8" thickTop="1" x14ac:dyDescent="0.25">
      <c r="A24" s="16">
        <f t="shared" si="0"/>
        <v>10</v>
      </c>
      <c r="C24" s="18"/>
      <c r="D24" s="18"/>
      <c r="E24" s="18"/>
      <c r="F24" s="18"/>
      <c r="G24" s="18"/>
      <c r="H24" s="5"/>
      <c r="I24" s="18"/>
      <c r="J24" s="18"/>
      <c r="K24" s="18"/>
      <c r="L24" s="5"/>
      <c r="M24" s="18"/>
      <c r="N24" s="18"/>
      <c r="O24" s="18"/>
      <c r="P24" s="5"/>
      <c r="Q24" s="18"/>
      <c r="R24" s="18"/>
      <c r="S24" s="18"/>
    </row>
    <row r="25" spans="1:19" x14ac:dyDescent="0.25">
      <c r="A25" s="16">
        <f t="shared" si="0"/>
        <v>11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16">
        <f t="shared" si="0"/>
        <v>12</v>
      </c>
      <c r="B26" s="1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s="16">
        <f t="shared" si="0"/>
        <v>13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5">
      <c r="A28" s="16">
        <f t="shared" si="0"/>
        <v>14</v>
      </c>
      <c r="B28" s="3" t="s">
        <v>82</v>
      </c>
      <c r="C28" s="5">
        <f t="shared" ref="C28:C64" si="3">SUM(M28:O28)</f>
        <v>1227912026.4500003</v>
      </c>
      <c r="D28" s="5">
        <f t="shared" ref="D28:D64" si="4">SUM(Q28:S28)</f>
        <v>1342563527.0800002</v>
      </c>
      <c r="E28" s="5"/>
      <c r="F28" s="5"/>
      <c r="G28" s="5">
        <f t="shared" ref="G28:G50" si="5">ROUND(SUM(C28:F28)/2,0)</f>
        <v>1285237777</v>
      </c>
      <c r="H28" s="5"/>
      <c r="I28" s="5">
        <f t="shared" ref="I28:I65" si="6">(M28+Q28)/2</f>
        <v>369061029.73000002</v>
      </c>
      <c r="J28" s="5">
        <f t="shared" ref="J28:J65" si="7">(N28+R28)/2</f>
        <v>417630228.505</v>
      </c>
      <c r="K28" s="5">
        <f t="shared" ref="K28:K65" si="8">(O28+S28)/2</f>
        <v>498546518.53000009</v>
      </c>
      <c r="L28" s="5"/>
      <c r="M28" s="27">
        <f>SUMIF(APCO_2821001!$A$37:$A$70,$B28,APCO_2821001!$K$37:$K$70)*-1</f>
        <v>359079128.16000003</v>
      </c>
      <c r="N28" s="27">
        <f>SUMIF(APCO_2821001!$A$71:$A$102,$B28,APCO_2821001!$K$71:$K$102)*-1</f>
        <v>381109421.38000005</v>
      </c>
      <c r="O28" s="27">
        <f>SUMIF(APCO_2821001!$A$3:$A$36,$B28,APCO_2821001!$K$3:$K$36)*-1</f>
        <v>487723476.91000009</v>
      </c>
      <c r="P28" s="5"/>
      <c r="Q28" s="27">
        <f>SUMIF(APCO_2821001!$A$37:$A$70,$B28,APCO_2821001!$L$37:$L$70)*-1</f>
        <v>379042931.30000001</v>
      </c>
      <c r="R28" s="27">
        <f>SUMIF(APCO_2821001!$A$71:$A$102,$B28,APCO_2821001!$L$71:$L$102)*-1</f>
        <v>454151035.63</v>
      </c>
      <c r="S28" s="27">
        <f>SUMIF(APCO_2821001!$A$3:$A$36,$B28,APCO_2821001!$L$3:$L$36)*-1</f>
        <v>509369560.15000004</v>
      </c>
    </row>
    <row r="29" spans="1:19" x14ac:dyDescent="0.25">
      <c r="A29" s="16">
        <f t="shared" si="0"/>
        <v>15</v>
      </c>
      <c r="B29" s="1" t="s">
        <v>30</v>
      </c>
      <c r="C29" s="5">
        <f>SUM(M29:O29)</f>
        <v>0</v>
      </c>
      <c r="D29" s="5">
        <f>SUM(Q29:S29)</f>
        <v>0</v>
      </c>
      <c r="E29" s="5"/>
      <c r="F29" s="5"/>
      <c r="G29" s="5">
        <f t="shared" si="5"/>
        <v>0</v>
      </c>
      <c r="H29" s="5"/>
      <c r="I29" s="5">
        <f t="shared" si="6"/>
        <v>0</v>
      </c>
      <c r="J29" s="5">
        <f t="shared" si="7"/>
        <v>0</v>
      </c>
      <c r="K29" s="5">
        <f t="shared" si="8"/>
        <v>0</v>
      </c>
      <c r="L29" s="5"/>
      <c r="M29" s="27">
        <f>SUMIF(APCO_2821001!$A$37:$A$70,$B29,APCO_2821001!$K$37:$K$70)*-1</f>
        <v>0</v>
      </c>
      <c r="N29" s="27">
        <f>SUMIF(APCO_2821001!$A$71:$A$102,$B29,APCO_2821001!$K$71:$K$102)*-1</f>
        <v>0</v>
      </c>
      <c r="O29" s="27">
        <f>SUMIF(APCO_2821001!$A$3:$A$36,$B29,APCO_2821001!$K$3:$K$36)*-1</f>
        <v>0</v>
      </c>
      <c r="P29" s="5"/>
      <c r="Q29" s="27">
        <f>SUMIF(APCO_2821001!$A$37:$A$70,$B29,APCO_2821001!$L$37:$L$70)*-1</f>
        <v>0</v>
      </c>
      <c r="R29" s="27">
        <f>SUMIF(APCO_2821001!$A$71:$A$102,$B29,APCO_2821001!$L$71:$L$102)*-1</f>
        <v>0</v>
      </c>
      <c r="S29" s="27">
        <f>SUMIF(APCO_2821001!$A$3:$A$36,$B29,APCO_2821001!$L$3:$L$36)*-1</f>
        <v>0</v>
      </c>
    </row>
    <row r="30" spans="1:19" x14ac:dyDescent="0.25">
      <c r="A30" s="16">
        <f t="shared" si="0"/>
        <v>16</v>
      </c>
      <c r="B30" s="3" t="s">
        <v>155</v>
      </c>
      <c r="C30" s="5">
        <f t="shared" si="3"/>
        <v>1130454.47</v>
      </c>
      <c r="D30" s="5">
        <f t="shared" si="4"/>
        <v>848737.0199999999</v>
      </c>
      <c r="E30" s="5"/>
      <c r="F30" s="5"/>
      <c r="G30" s="5">
        <f t="shared" si="5"/>
        <v>989596</v>
      </c>
      <c r="H30" s="5"/>
      <c r="I30" s="5">
        <f t="shared" si="6"/>
        <v>309701.67000000004</v>
      </c>
      <c r="J30" s="5">
        <f t="shared" si="7"/>
        <v>417691.75</v>
      </c>
      <c r="K30" s="5">
        <f t="shared" si="8"/>
        <v>262202.32500000001</v>
      </c>
      <c r="L30" s="5"/>
      <c r="M30" s="27">
        <f>SUMIF(APCO_2821001!$A$37:$A$70,$B30,APCO_2821001!$K$37:$K$70)*-1</f>
        <v>353784.52</v>
      </c>
      <c r="N30" s="27">
        <f>SUMIF(APCO_2821001!$A$71:$A$102,$B30,APCO_2821001!$K$71:$K$102)*-1</f>
        <v>477145.9</v>
      </c>
      <c r="O30" s="27">
        <f>SUMIF(APCO_2821001!$A$3:$A$36,$B30,APCO_2821001!$K$3:$K$36)*-1</f>
        <v>299524.05</v>
      </c>
      <c r="P30" s="5"/>
      <c r="Q30" s="27">
        <f>SUMIF(APCO_2821001!$A$37:$A$70,$B30,APCO_2821001!$L$37:$L$70)*-1</f>
        <v>265618.82</v>
      </c>
      <c r="R30" s="27">
        <f>SUMIF(APCO_2821001!$A$71:$A$102,$B30,APCO_2821001!$L$71:$L$102)*-1</f>
        <v>358237.6</v>
      </c>
      <c r="S30" s="27">
        <f>SUMIF(APCO_2821001!$A$3:$A$36,$B30,APCO_2821001!$L$3:$L$36)*-1</f>
        <v>224880.6</v>
      </c>
    </row>
    <row r="31" spans="1:19" x14ac:dyDescent="0.25">
      <c r="A31" s="16">
        <f t="shared" si="0"/>
        <v>17</v>
      </c>
      <c r="B31" s="3" t="s">
        <v>157</v>
      </c>
      <c r="C31" s="5">
        <f>SUM(M31:O31)</f>
        <v>219826.25</v>
      </c>
      <c r="D31" s="5">
        <f>SUM(Q31:S31)</f>
        <v>164717</v>
      </c>
      <c r="E31" s="5"/>
      <c r="F31" s="5"/>
      <c r="G31" s="5">
        <f t="shared" si="5"/>
        <v>192272</v>
      </c>
      <c r="H31" s="5"/>
      <c r="I31" s="5">
        <f t="shared" si="6"/>
        <v>0</v>
      </c>
      <c r="J31" s="5">
        <f t="shared" si="7"/>
        <v>0</v>
      </c>
      <c r="K31" s="5">
        <f t="shared" si="8"/>
        <v>192271.625</v>
      </c>
      <c r="L31" s="5"/>
      <c r="M31" s="27">
        <f>SUMIF(APCO_2821001!$A$37:$A$70,$B31,APCO_2821001!$K$37:$K$70)*-1</f>
        <v>0</v>
      </c>
      <c r="N31" s="27">
        <f>SUMIF(APCO_2821001!$A$71:$A$102,$B31,APCO_2821001!$K$71:$K$102)*-1</f>
        <v>0</v>
      </c>
      <c r="O31" s="27">
        <f>SUMIF(APCO_2821001!$A$3:$A$36,$B31,APCO_2821001!$K$3:$K$36)*-1</f>
        <v>219826.25</v>
      </c>
      <c r="P31" s="5"/>
      <c r="Q31" s="27">
        <f>SUMIF(APCO_2821001!$A$37:$A$70,$B31,APCO_2821001!$L$37:$L$70)*-1</f>
        <v>0</v>
      </c>
      <c r="R31" s="27">
        <f>SUMIF(APCO_2821001!$A$71:$A$102,$B31,APCO_2821001!$L$71:$L$102)*-1</f>
        <v>0</v>
      </c>
      <c r="S31" s="27">
        <f>SUMIF(APCO_2821001!$A$3:$A$36,$B31,APCO_2821001!$L$3:$L$36)*-1</f>
        <v>164717</v>
      </c>
    </row>
    <row r="32" spans="1:19" x14ac:dyDescent="0.25">
      <c r="A32" s="16">
        <f t="shared" si="0"/>
        <v>18</v>
      </c>
      <c r="B32" s="3" t="s">
        <v>159</v>
      </c>
      <c r="C32" s="5">
        <f t="shared" si="3"/>
        <v>114472.11</v>
      </c>
      <c r="D32" s="5">
        <f t="shared" si="4"/>
        <v>58724.59</v>
      </c>
      <c r="E32" s="5"/>
      <c r="F32" s="5"/>
      <c r="G32" s="5">
        <f t="shared" si="5"/>
        <v>86598</v>
      </c>
      <c r="H32" s="5"/>
      <c r="I32" s="5">
        <f t="shared" si="6"/>
        <v>0</v>
      </c>
      <c r="J32" s="5">
        <f t="shared" si="7"/>
        <v>86598.35</v>
      </c>
      <c r="K32" s="5">
        <f t="shared" si="8"/>
        <v>0</v>
      </c>
      <c r="L32" s="5"/>
      <c r="M32" s="27">
        <f>SUMIF(APCO_2821001!$A$37:$A$70,$B32,APCO_2821001!$K$37:$K$70)*-1</f>
        <v>0</v>
      </c>
      <c r="N32" s="27">
        <f>SUMIF(APCO_2821001!$A$71:$A$102,$B32,APCO_2821001!$K$71:$K$102)*-1</f>
        <v>114472.11</v>
      </c>
      <c r="O32" s="27">
        <f>SUMIF(APCO_2821001!$A$3:$A$36,$B32,APCO_2821001!$K$3:$K$36)*-1</f>
        <v>0</v>
      </c>
      <c r="P32" s="5"/>
      <c r="Q32" s="27">
        <f>SUMIF(APCO_2821001!$A$37:$A$70,$B32,APCO_2821001!$L$37:$L$70)*-1</f>
        <v>0</v>
      </c>
      <c r="R32" s="27">
        <f>SUMIF(APCO_2821001!$A$71:$A$102,$B32,APCO_2821001!$L$71:$L$102)*-1</f>
        <v>58724.59</v>
      </c>
      <c r="S32" s="27">
        <f>SUMIF(APCO_2821001!$A$3:$A$36,$B32,APCO_2821001!$L$3:$L$36)*-1</f>
        <v>0</v>
      </c>
    </row>
    <row r="33" spans="1:19" x14ac:dyDescent="0.25">
      <c r="A33" s="16">
        <f t="shared" si="0"/>
        <v>19</v>
      </c>
      <c r="B33" s="3" t="s">
        <v>97</v>
      </c>
      <c r="C33" s="5">
        <f t="shared" ref="C33:C39" si="9">SUM(M33:O33)</f>
        <v>3574797.69</v>
      </c>
      <c r="D33" s="5">
        <f t="shared" ref="D33:D39" si="10">SUM(Q33:S33)</f>
        <v>3653921.14</v>
      </c>
      <c r="E33" s="5"/>
      <c r="F33" s="5"/>
      <c r="G33" s="5">
        <f t="shared" si="5"/>
        <v>3614359</v>
      </c>
      <c r="H33" s="5"/>
      <c r="I33" s="5">
        <f t="shared" si="6"/>
        <v>3179522.74</v>
      </c>
      <c r="J33" s="5">
        <f t="shared" si="7"/>
        <v>98112.875</v>
      </c>
      <c r="K33" s="5">
        <f t="shared" si="8"/>
        <v>336723.8</v>
      </c>
      <c r="L33" s="5"/>
      <c r="M33" s="27">
        <f>SUMIF(APCO_2821001!$A$37:$A$70,$B33,APCO_2821001!$K$37:$K$70)*-1</f>
        <v>3179522.74</v>
      </c>
      <c r="N33" s="27">
        <f>SUMIF(APCO_2821001!$A$71:$A$102,$B33,APCO_2821001!$K$71:$K$102)*-1</f>
        <v>58551.15</v>
      </c>
      <c r="O33" s="27">
        <f>SUMIF(APCO_2821001!$A$3:$A$36,$B33,APCO_2821001!$K$3:$K$36)*-1</f>
        <v>336723.8</v>
      </c>
      <c r="P33" s="5"/>
      <c r="Q33" s="27">
        <f>SUMIF(APCO_2821001!$A$37:$A$70,$B33,APCO_2821001!$L$37:$L$70)*-1</f>
        <v>3179522.74</v>
      </c>
      <c r="R33" s="27">
        <f>SUMIF(APCO_2821001!$A$71:$A$102,$B33,APCO_2821001!$L$71:$L$102)*-1</f>
        <v>137674.6</v>
      </c>
      <c r="S33" s="27">
        <f>SUMIF(APCO_2821001!$A$3:$A$36,$B33,APCO_2821001!$L$3:$L$36)*-1</f>
        <v>336723.8</v>
      </c>
    </row>
    <row r="34" spans="1:19" x14ac:dyDescent="0.25">
      <c r="A34" s="16">
        <f t="shared" si="0"/>
        <v>20</v>
      </c>
      <c r="B34" s="53" t="s">
        <v>169</v>
      </c>
      <c r="C34" s="54">
        <f t="shared" si="9"/>
        <v>21477532.119999997</v>
      </c>
      <c r="D34" s="54">
        <f t="shared" si="10"/>
        <v>22689282.050000001</v>
      </c>
      <c r="E34" s="54"/>
      <c r="F34" s="54"/>
      <c r="G34" s="54">
        <f t="shared" si="5"/>
        <v>22083407</v>
      </c>
      <c r="H34" s="54"/>
      <c r="I34" s="54">
        <f t="shared" si="6"/>
        <v>21845920.380000003</v>
      </c>
      <c r="J34" s="54">
        <f t="shared" si="7"/>
        <v>-478.31</v>
      </c>
      <c r="K34" s="54">
        <f t="shared" si="8"/>
        <v>237965.01500000001</v>
      </c>
      <c r="L34" s="54"/>
      <c r="M34" s="54">
        <f>SUMIF(APCO_2821001!$A$37:$A$70,$B34,APCO_2821001!$K$37:$K$70)*-1</f>
        <v>21238405.34</v>
      </c>
      <c r="N34" s="54">
        <f>SUMIF(APCO_2821001!$A$71:$A$102,$B34,APCO_2821001!$K$71:$K$102)*-1</f>
        <v>-447.44</v>
      </c>
      <c r="O34" s="54">
        <f>SUMIF(APCO_2821001!$A$3:$A$36,$B34,APCO_2821001!$K$3:$K$36)*-1</f>
        <v>239574.22</v>
      </c>
      <c r="P34" s="54"/>
      <c r="Q34" s="54">
        <f>SUMIF(APCO_2821001!$A$37:$A$70,$B34,APCO_2821001!$L$37:$L$70)*-1</f>
        <v>22453435.420000002</v>
      </c>
      <c r="R34" s="54">
        <f>SUMIF(APCO_2821001!$A$71:$A$102,$B34,APCO_2821001!$L$71:$L$102)*-1</f>
        <v>-509.18</v>
      </c>
      <c r="S34" s="54">
        <f>SUMIF(APCO_2821001!$A$3:$A$36,$B34,APCO_2821001!$L$3:$L$36)*-1</f>
        <v>236355.81</v>
      </c>
    </row>
    <row r="35" spans="1:19" x14ac:dyDescent="0.25">
      <c r="A35" s="16">
        <f t="shared" si="0"/>
        <v>21</v>
      </c>
      <c r="B35" s="53" t="s">
        <v>103</v>
      </c>
      <c r="C35" s="54">
        <f t="shared" si="9"/>
        <v>-2239124.9900000002</v>
      </c>
      <c r="D35" s="54">
        <f t="shared" si="10"/>
        <v>-2239124.9900000002</v>
      </c>
      <c r="E35" s="54"/>
      <c r="F35" s="54"/>
      <c r="G35" s="54">
        <f t="shared" si="5"/>
        <v>-2239125</v>
      </c>
      <c r="H35" s="54"/>
      <c r="I35" s="54">
        <f t="shared" si="6"/>
        <v>-2239124.9900000002</v>
      </c>
      <c r="J35" s="54">
        <f t="shared" si="7"/>
        <v>0</v>
      </c>
      <c r="K35" s="54">
        <f t="shared" si="8"/>
        <v>0</v>
      </c>
      <c r="L35" s="54"/>
      <c r="M35" s="54">
        <f>SUMIF(APCO_2821001!$A$37:$A$70,$B35,APCO_2821001!$K$37:$K$70)*-1</f>
        <v>-2239124.9900000002</v>
      </c>
      <c r="N35" s="54">
        <f>SUMIF(APCO_2821001!$A$71:$A$102,$B35,APCO_2821001!$K$71:$K$102)*-1</f>
        <v>0</v>
      </c>
      <c r="O35" s="54">
        <f>SUMIF(APCO_2821001!$A$3:$A$36,$B35,APCO_2821001!$K$3:$K$36)*-1</f>
        <v>0</v>
      </c>
      <c r="P35" s="54"/>
      <c r="Q35" s="54">
        <f>SUMIF(APCO_2821001!$A$37:$A$70,$B35,APCO_2821001!$L$37:$L$70)*-1</f>
        <v>-2239124.9900000002</v>
      </c>
      <c r="R35" s="54">
        <f>SUMIF(APCO_2821001!$A$71:$A$102,$B35,APCO_2821001!$L$71:$L$102)*-1</f>
        <v>0</v>
      </c>
      <c r="S35" s="54">
        <f>SUMIF(APCO_2821001!$A$3:$A$36,$B35,APCO_2821001!$L$3:$L$36)*-1</f>
        <v>0</v>
      </c>
    </row>
    <row r="36" spans="1:19" x14ac:dyDescent="0.25">
      <c r="A36" s="16">
        <f t="shared" si="0"/>
        <v>22</v>
      </c>
      <c r="B36" s="3" t="s">
        <v>643</v>
      </c>
      <c r="C36" s="5">
        <f t="shared" ref="C36" si="11">SUM(M36:O36)</f>
        <v>0</v>
      </c>
      <c r="D36" s="5">
        <f t="shared" ref="D36" si="12">SUM(Q36:S36)</f>
        <v>26796222.550000001</v>
      </c>
      <c r="E36" s="5"/>
      <c r="F36" s="5"/>
      <c r="G36" s="5">
        <f t="shared" ref="G36" si="13">ROUND(SUM(C36:F36)/2,0)</f>
        <v>13398111</v>
      </c>
      <c r="H36" s="5"/>
      <c r="I36" s="5">
        <f t="shared" ref="I36" si="14">(M36+Q36)/2</f>
        <v>13398111.275</v>
      </c>
      <c r="J36" s="5">
        <f t="shared" ref="J36" si="15">(N36+R36)/2</f>
        <v>0</v>
      </c>
      <c r="K36" s="5">
        <f t="shared" ref="K36" si="16">(O36+S36)/2</f>
        <v>0</v>
      </c>
      <c r="L36" s="5"/>
      <c r="M36" s="27">
        <f>SUMIF(APCO_2821001!$A$37:$A$70,$B36,APCO_2821001!$K$37:$K$70)*-1</f>
        <v>0</v>
      </c>
      <c r="N36" s="27">
        <f>SUMIF(APCO_2821001!$A$71:$A$102,$B36,APCO_2821001!$K$71:$K$102)*-1</f>
        <v>0</v>
      </c>
      <c r="O36" s="27">
        <f>SUMIF(APCO_2821001!$A$3:$A$36,$B36,APCO_2821001!$K$3:$K$36)*-1</f>
        <v>0</v>
      </c>
      <c r="P36" s="5"/>
      <c r="Q36" s="27">
        <f>SUMIF(APCO_2821001!$A$37:$A$70,$B36,APCO_2821001!$L$37:$L$70)*-1</f>
        <v>26796222.550000001</v>
      </c>
      <c r="R36" s="27">
        <f>SUMIF(APCO_2821001!$A$71:$A$102,$B36,APCO_2821001!$L$71:$L$102)*-1</f>
        <v>0</v>
      </c>
      <c r="S36" s="27">
        <f>SUMIF(APCO_2821001!$A$3:$A$36,$B36,APCO_2821001!$L$3:$L$36)*-1</f>
        <v>0</v>
      </c>
    </row>
    <row r="37" spans="1:19" x14ac:dyDescent="0.25">
      <c r="A37" s="16">
        <f t="shared" si="0"/>
        <v>23</v>
      </c>
      <c r="B37" s="3" t="s">
        <v>66</v>
      </c>
      <c r="C37" s="5">
        <f t="shared" si="9"/>
        <v>89751339.950000003</v>
      </c>
      <c r="D37" s="5">
        <f t="shared" si="10"/>
        <v>78167323.25</v>
      </c>
      <c r="E37" s="5"/>
      <c r="F37" s="5"/>
      <c r="G37" s="5">
        <f t="shared" si="5"/>
        <v>83959332</v>
      </c>
      <c r="H37" s="5"/>
      <c r="I37" s="5">
        <f t="shared" si="6"/>
        <v>83959331.599999994</v>
      </c>
      <c r="J37" s="5">
        <f t="shared" si="7"/>
        <v>0</v>
      </c>
      <c r="K37" s="5">
        <f t="shared" si="8"/>
        <v>0</v>
      </c>
      <c r="L37" s="5"/>
      <c r="M37" s="27">
        <f>SUMIF(APCO_2821001!$A$37:$A$70,$B37,APCO_2821001!$K$37:$K$70)*-1</f>
        <v>89751339.950000003</v>
      </c>
      <c r="N37" s="27">
        <f>SUMIF(APCO_2821001!$A$71:$A$102,$B37,APCO_2821001!$K$71:$K$102)*-1</f>
        <v>0</v>
      </c>
      <c r="O37" s="27">
        <f>SUMIF(APCO_2821001!$A$3:$A$36,$B37,APCO_2821001!$K$3:$K$36)*-1</f>
        <v>0</v>
      </c>
      <c r="P37" s="5"/>
      <c r="Q37" s="27">
        <f>SUMIF(APCO_2821001!$A$37:$A$70,$B37,APCO_2821001!$L$37:$L$70)*-1</f>
        <v>78167323.25</v>
      </c>
      <c r="R37" s="27">
        <f>SUMIF(APCO_2821001!$A$71:$A$102,$B37,APCO_2821001!$L$71:$L$102)*-1</f>
        <v>0</v>
      </c>
      <c r="S37" s="27">
        <f>SUMIF(APCO_2821001!$A$3:$A$36,$B37,APCO_2821001!$L$3:$L$36)*-1</f>
        <v>0</v>
      </c>
    </row>
    <row r="38" spans="1:19" x14ac:dyDescent="0.25">
      <c r="A38" s="16">
        <f t="shared" si="0"/>
        <v>24</v>
      </c>
      <c r="B38" s="3" t="s">
        <v>98</v>
      </c>
      <c r="C38" s="5">
        <f t="shared" si="9"/>
        <v>110780045.75</v>
      </c>
      <c r="D38" s="5">
        <f t="shared" si="10"/>
        <v>117827786.2</v>
      </c>
      <c r="E38" s="5"/>
      <c r="F38" s="5"/>
      <c r="G38" s="5">
        <f t="shared" si="5"/>
        <v>114303916</v>
      </c>
      <c r="H38" s="5"/>
      <c r="I38" s="5">
        <f t="shared" si="6"/>
        <v>48587488.5</v>
      </c>
      <c r="J38" s="5">
        <f t="shared" si="7"/>
        <v>8809674.3500000015</v>
      </c>
      <c r="K38" s="5">
        <f t="shared" si="8"/>
        <v>56906753.125</v>
      </c>
      <c r="L38" s="5"/>
      <c r="M38" s="27">
        <f>SUMIF(APCO_2821001!$A$37:$A$70,$B38,APCO_2821001!$K$37:$K$70)*-1</f>
        <v>46131415.600000001</v>
      </c>
      <c r="N38" s="27">
        <f>SUMIF(APCO_2821001!$A$71:$A$102,$B38,APCO_2821001!$K$71:$K$102)*-1</f>
        <v>8580615.3000000007</v>
      </c>
      <c r="O38" s="27">
        <f>SUMIF(APCO_2821001!$A$3:$A$36,$B38,APCO_2821001!$K$3:$K$36)*-1</f>
        <v>56068014.849999994</v>
      </c>
      <c r="P38" s="5"/>
      <c r="Q38" s="27">
        <f>SUMIF(APCO_2821001!$A$37:$A$70,$B38,APCO_2821001!$L$37:$L$70)*-1</f>
        <v>51043561.399999999</v>
      </c>
      <c r="R38" s="27">
        <f>SUMIF(APCO_2821001!$A$71:$A$102,$B38,APCO_2821001!$L$71:$L$102)*-1</f>
        <v>9038733.4000000004</v>
      </c>
      <c r="S38" s="27">
        <f>SUMIF(APCO_2821001!$A$3:$A$36,$B38,APCO_2821001!$L$3:$L$36)*-1</f>
        <v>57745491.400000006</v>
      </c>
    </row>
    <row r="39" spans="1:19" x14ac:dyDescent="0.25">
      <c r="A39" s="16">
        <f t="shared" si="0"/>
        <v>25</v>
      </c>
      <c r="B39" s="3" t="s">
        <v>173</v>
      </c>
      <c r="C39" s="5">
        <f t="shared" si="9"/>
        <v>-19990462.390000001</v>
      </c>
      <c r="D39" s="5">
        <f t="shared" si="10"/>
        <v>-17029291.59</v>
      </c>
      <c r="E39" s="5"/>
      <c r="F39" s="5"/>
      <c r="G39" s="5">
        <f t="shared" si="5"/>
        <v>-18509877</v>
      </c>
      <c r="H39" s="5"/>
      <c r="I39" s="5">
        <f t="shared" si="6"/>
        <v>-18509876.990000002</v>
      </c>
      <c r="J39" s="5">
        <f t="shared" si="7"/>
        <v>0</v>
      </c>
      <c r="K39" s="5">
        <f t="shared" si="8"/>
        <v>0</v>
      </c>
      <c r="L39" s="5"/>
      <c r="M39" s="27">
        <f>SUMIF(APCO_2821001!$A$37:$A$70,$B39,APCO_2821001!$K$37:$K$70)*-1</f>
        <v>-19990462.390000001</v>
      </c>
      <c r="N39" s="27">
        <f>SUMIF(APCO_2821001!$A$71:$A$102,$B39,APCO_2821001!$K$71:$K$102)*-1</f>
        <v>0</v>
      </c>
      <c r="O39" s="27">
        <f>SUMIF(APCO_2821001!$A$3:$A$36,$B39,APCO_2821001!$K$3:$K$36)*-1</f>
        <v>0</v>
      </c>
      <c r="P39" s="5"/>
      <c r="Q39" s="27">
        <f>SUMIF(APCO_2821001!$A$37:$A$70,$B39,APCO_2821001!$L$37:$L$70)*-1</f>
        <v>-17029291.59</v>
      </c>
      <c r="R39" s="27">
        <f>SUMIF(APCO_2821001!$A$71:$A$102,$B39,APCO_2821001!$L$71:$L$102)*-1</f>
        <v>0</v>
      </c>
      <c r="S39" s="27">
        <f>SUMIF(APCO_2821001!$A$3:$A$36,$B39,APCO_2821001!$L$3:$L$36)*-1</f>
        <v>0</v>
      </c>
    </row>
    <row r="40" spans="1:19" x14ac:dyDescent="0.25">
      <c r="A40" s="16">
        <f t="shared" si="0"/>
        <v>26</v>
      </c>
      <c r="B40" s="3" t="s">
        <v>31</v>
      </c>
      <c r="C40" s="5">
        <f t="shared" si="3"/>
        <v>1259792.42</v>
      </c>
      <c r="D40" s="5">
        <f t="shared" si="4"/>
        <v>1223085.3799999999</v>
      </c>
      <c r="E40" s="5"/>
      <c r="F40" s="5"/>
      <c r="G40" s="5">
        <f t="shared" si="5"/>
        <v>1241439</v>
      </c>
      <c r="H40" s="5"/>
      <c r="I40" s="5">
        <f t="shared" si="6"/>
        <v>1240903.3999999999</v>
      </c>
      <c r="J40" s="5">
        <f t="shared" si="7"/>
        <v>199</v>
      </c>
      <c r="K40" s="5">
        <f t="shared" si="8"/>
        <v>336.5</v>
      </c>
      <c r="L40" s="5"/>
      <c r="M40" s="27">
        <f>SUMIF(APCO_2821001!$A$37:$A$70,$B40,APCO_2821001!$K$37:$K$70)*-1</f>
        <v>1259020.42</v>
      </c>
      <c r="N40" s="27">
        <f>SUMIF(APCO_2821001!$A$71:$A$102,$B40,APCO_2821001!$K$71:$K$102)*-1</f>
        <v>287</v>
      </c>
      <c r="O40" s="27">
        <f>SUMIF(APCO_2821001!$A$3:$A$36,$B40,APCO_2821001!$K$3:$K$36)*-1</f>
        <v>485</v>
      </c>
      <c r="P40" s="5"/>
      <c r="Q40" s="27">
        <f>SUMIF(APCO_2821001!$A$37:$A$70,$B40,APCO_2821001!$L$37:$L$70)*-1</f>
        <v>1222786.3799999999</v>
      </c>
      <c r="R40" s="27">
        <f>SUMIF(APCO_2821001!$A$71:$A$102,$B40,APCO_2821001!$L$71:$L$102)*-1</f>
        <v>111</v>
      </c>
      <c r="S40" s="27">
        <f>SUMIF(APCO_2821001!$A$3:$A$36,$B40,APCO_2821001!$L$3:$L$36)*-1</f>
        <v>188</v>
      </c>
    </row>
    <row r="41" spans="1:19" x14ac:dyDescent="0.25">
      <c r="A41" s="16">
        <f t="shared" si="0"/>
        <v>27</v>
      </c>
      <c r="B41" s="3" t="s">
        <v>67</v>
      </c>
      <c r="C41" s="5">
        <f t="shared" si="3"/>
        <v>1420547.7000000002</v>
      </c>
      <c r="D41" s="5">
        <f t="shared" si="4"/>
        <v>1611783.7799999998</v>
      </c>
      <c r="E41" s="5"/>
      <c r="F41" s="5"/>
      <c r="G41" s="5">
        <f t="shared" si="5"/>
        <v>1516166</v>
      </c>
      <c r="H41" s="5"/>
      <c r="I41" s="5">
        <f t="shared" si="6"/>
        <v>0</v>
      </c>
      <c r="J41" s="5">
        <f t="shared" si="7"/>
        <v>1516165.74</v>
      </c>
      <c r="K41" s="5">
        <f t="shared" si="8"/>
        <v>0</v>
      </c>
      <c r="L41" s="5"/>
      <c r="M41" s="27">
        <f>SUMIF(APCO_2821001!$A$37:$A$70,$B41,APCO_2821001!$K$37:$K$70)*-1</f>
        <v>0</v>
      </c>
      <c r="N41" s="27">
        <f>SUMIF(APCO_2821001!$A$71:$A$102,$B41,APCO_2821001!$K$71:$K$102)*-1</f>
        <v>1420547.7000000002</v>
      </c>
      <c r="O41" s="27">
        <f>SUMIF(APCO_2821001!$A$3:$A$36,$B41,APCO_2821001!$K$3:$K$36)*-1</f>
        <v>0</v>
      </c>
      <c r="P41" s="5"/>
      <c r="Q41" s="27">
        <f>SUMIF(APCO_2821001!$A$37:$A$70,$B41,APCO_2821001!$L$37:$L$70)*-1</f>
        <v>0</v>
      </c>
      <c r="R41" s="27">
        <f>SUMIF(APCO_2821001!$A$71:$A$102,$B41,APCO_2821001!$L$71:$L$102)*-1</f>
        <v>1611783.7799999998</v>
      </c>
      <c r="S41" s="27">
        <f>SUMIF(APCO_2821001!$A$3:$A$36,$B41,APCO_2821001!$L$3:$L$36)*-1</f>
        <v>0</v>
      </c>
    </row>
    <row r="42" spans="1:19" x14ac:dyDescent="0.25">
      <c r="A42" s="16">
        <f t="shared" si="0"/>
        <v>28</v>
      </c>
      <c r="B42" s="3" t="s">
        <v>68</v>
      </c>
      <c r="C42" s="5">
        <f t="shared" si="3"/>
        <v>17432</v>
      </c>
      <c r="D42" s="5">
        <f t="shared" si="4"/>
        <v>15315</v>
      </c>
      <c r="E42" s="5"/>
      <c r="F42" s="5"/>
      <c r="G42" s="5">
        <f t="shared" si="5"/>
        <v>16374</v>
      </c>
      <c r="H42" s="5"/>
      <c r="I42" s="5">
        <f t="shared" si="6"/>
        <v>0</v>
      </c>
      <c r="J42" s="5">
        <f t="shared" si="7"/>
        <v>5902.5</v>
      </c>
      <c r="K42" s="5">
        <f t="shared" si="8"/>
        <v>10471</v>
      </c>
      <c r="L42" s="5"/>
      <c r="M42" s="27">
        <f>SUMIF(APCO_2821001!$A$37:$A$70,$B42,APCO_2821001!$K$37:$K$70)*-1</f>
        <v>0</v>
      </c>
      <c r="N42" s="27">
        <f>SUMIF(APCO_2821001!$A$71:$A$102,$B42,APCO_2821001!$K$71:$K$102)*-1</f>
        <v>6292</v>
      </c>
      <c r="O42" s="27">
        <f>SUMIF(APCO_2821001!$A$3:$A$36,$B42,APCO_2821001!$K$3:$K$36)*-1</f>
        <v>11140</v>
      </c>
      <c r="P42" s="5"/>
      <c r="Q42" s="27">
        <f>SUMIF(APCO_2821001!$A$37:$A$70,$B42,APCO_2821001!$L$37:$L$70)*-1</f>
        <v>0</v>
      </c>
      <c r="R42" s="27">
        <f>SUMIF(APCO_2821001!$A$71:$A$102,$B42,APCO_2821001!$L$71:$L$102)*-1</f>
        <v>5513</v>
      </c>
      <c r="S42" s="27">
        <f>SUMIF(APCO_2821001!$A$3:$A$36,$B42,APCO_2821001!$L$3:$L$36)*-1</f>
        <v>9802</v>
      </c>
    </row>
    <row r="43" spans="1:19" x14ac:dyDescent="0.25">
      <c r="A43" s="16">
        <f t="shared" si="0"/>
        <v>29</v>
      </c>
      <c r="B43" s="3" t="s">
        <v>69</v>
      </c>
      <c r="C43" s="5">
        <f t="shared" si="3"/>
        <v>3635.6099999999997</v>
      </c>
      <c r="D43" s="5">
        <f t="shared" si="4"/>
        <v>3973.0299999999997</v>
      </c>
      <c r="E43" s="5"/>
      <c r="F43" s="5"/>
      <c r="G43" s="5">
        <f t="shared" si="5"/>
        <v>3804</v>
      </c>
      <c r="H43" s="5"/>
      <c r="I43" s="5">
        <f t="shared" si="6"/>
        <v>0</v>
      </c>
      <c r="J43" s="5">
        <f t="shared" si="7"/>
        <v>0</v>
      </c>
      <c r="K43" s="5">
        <f t="shared" si="8"/>
        <v>3804.3199999999997</v>
      </c>
      <c r="L43" s="5"/>
      <c r="M43" s="27">
        <f>SUMIF(APCO_2821001!$A$37:$A$70,$B43,APCO_2821001!$K$37:$K$70)*-1</f>
        <v>0</v>
      </c>
      <c r="N43" s="27">
        <f>SUMIF(APCO_2821001!$A$71:$A$102,$B43,APCO_2821001!$K$71:$K$102)*-1</f>
        <v>0</v>
      </c>
      <c r="O43" s="27">
        <f>SUMIF(APCO_2821001!$A$3:$A$36,$B43,APCO_2821001!$K$3:$K$36)*-1</f>
        <v>3635.6099999999997</v>
      </c>
      <c r="P43" s="5"/>
      <c r="Q43" s="27">
        <f>SUMIF(APCO_2821001!$A$37:$A$70,$B43,APCO_2821001!$L$37:$L$70)*-1</f>
        <v>0</v>
      </c>
      <c r="R43" s="27">
        <f>SUMIF(APCO_2821001!$A$71:$A$102,$B43,APCO_2821001!$L$71:$L$102)*-1</f>
        <v>0</v>
      </c>
      <c r="S43" s="27">
        <f>SUMIF(APCO_2821001!$A$3:$A$36,$B43,APCO_2821001!$L$3:$L$36)*-1</f>
        <v>3973.0299999999997</v>
      </c>
    </row>
    <row r="44" spans="1:19" x14ac:dyDescent="0.25">
      <c r="A44" s="16">
        <f t="shared" si="0"/>
        <v>30</v>
      </c>
      <c r="B44" s="3" t="s">
        <v>207</v>
      </c>
      <c r="C44" s="5">
        <f t="shared" si="3"/>
        <v>3056</v>
      </c>
      <c r="D44" s="5">
        <f t="shared" si="4"/>
        <v>0</v>
      </c>
      <c r="E44" s="5"/>
      <c r="F44" s="5"/>
      <c r="G44" s="5">
        <f t="shared" si="5"/>
        <v>1528</v>
      </c>
      <c r="H44" s="5"/>
      <c r="I44" s="5">
        <f t="shared" si="6"/>
        <v>0</v>
      </c>
      <c r="J44" s="5">
        <f t="shared" si="7"/>
        <v>570.5</v>
      </c>
      <c r="K44" s="5">
        <f t="shared" si="8"/>
        <v>957.5</v>
      </c>
      <c r="L44" s="5"/>
      <c r="M44" s="27">
        <f>SUMIF(APCO_2821001!$A$37:$A$70,$B44,APCO_2821001!$K$37:$K$70)*-1</f>
        <v>0</v>
      </c>
      <c r="N44" s="27">
        <f>SUMIF(APCO_2821001!$A$71:$A$102,$B44,APCO_2821001!$K$71:$K$102)*-1</f>
        <v>1141</v>
      </c>
      <c r="O44" s="27">
        <f>SUMIF(APCO_2821001!$A$3:$A$36,$B44,APCO_2821001!$K$3:$K$36)*-1</f>
        <v>1915</v>
      </c>
      <c r="P44" s="5"/>
      <c r="Q44" s="27">
        <f>SUMIF(APCO_2821001!$A$37:$A$70,$B44,APCO_2821001!$L$37:$L$70)*-1</f>
        <v>0</v>
      </c>
      <c r="R44" s="27">
        <f>SUMIF(APCO_2821001!$A$71:$A$102,$B44,APCO_2821001!$L$71:$L$102)*-1</f>
        <v>0</v>
      </c>
      <c r="S44" s="27">
        <f>SUMIF(APCO_2821001!$A$3:$A$36,$B44,APCO_2821001!$L$3:$L$36)*-1</f>
        <v>0</v>
      </c>
    </row>
    <row r="45" spans="1:19" x14ac:dyDescent="0.25">
      <c r="A45" s="16">
        <f t="shared" si="0"/>
        <v>31</v>
      </c>
      <c r="B45" s="3" t="s">
        <v>225</v>
      </c>
      <c r="C45" s="5">
        <f t="shared" si="3"/>
        <v>-231</v>
      </c>
      <c r="D45" s="5">
        <f t="shared" si="4"/>
        <v>0</v>
      </c>
      <c r="E45" s="5"/>
      <c r="F45" s="5"/>
      <c r="G45" s="5">
        <f t="shared" si="5"/>
        <v>-116</v>
      </c>
      <c r="H45" s="5"/>
      <c r="I45" s="5">
        <f t="shared" si="6"/>
        <v>0</v>
      </c>
      <c r="J45" s="5">
        <f t="shared" si="7"/>
        <v>-43</v>
      </c>
      <c r="K45" s="5">
        <f t="shared" si="8"/>
        <v>-72.5</v>
      </c>
      <c r="L45" s="5"/>
      <c r="M45" s="27">
        <f>SUMIF(APCO_2821001!$A$37:$A$70,$B45,APCO_2821001!$K$37:$K$70)*-1</f>
        <v>0</v>
      </c>
      <c r="N45" s="27">
        <f>SUMIF(APCO_2821001!$A$71:$A$102,$B45,APCO_2821001!$K$71:$K$102)*-1</f>
        <v>-86</v>
      </c>
      <c r="O45" s="27">
        <f>SUMIF(APCO_2821001!$A$3:$A$36,$B45,APCO_2821001!$K$3:$K$36)*-1</f>
        <v>-145</v>
      </c>
      <c r="P45" s="5"/>
      <c r="Q45" s="27">
        <f>SUMIF(APCO_2821001!$A$37:$A$70,$B45,APCO_2821001!$L$37:$L$70)*-1</f>
        <v>0</v>
      </c>
      <c r="R45" s="27">
        <f>SUMIF(APCO_2821001!$A$71:$A$102,$B45,APCO_2821001!$L$71:$L$102)*-1</f>
        <v>0</v>
      </c>
      <c r="S45" s="27">
        <f>SUMIF(APCO_2821001!$A$3:$A$36,$B45,APCO_2821001!$L$3:$L$36)*-1</f>
        <v>0</v>
      </c>
    </row>
    <row r="46" spans="1:19" x14ac:dyDescent="0.25">
      <c r="A46" s="16">
        <f t="shared" si="0"/>
        <v>32</v>
      </c>
      <c r="B46" s="3" t="s">
        <v>34</v>
      </c>
      <c r="C46" s="5">
        <f t="shared" si="3"/>
        <v>-70199.350000000006</v>
      </c>
      <c r="D46" s="5">
        <f t="shared" si="4"/>
        <v>-70199.350000000006</v>
      </c>
      <c r="E46" s="5"/>
      <c r="F46" s="5"/>
      <c r="G46" s="5">
        <f t="shared" si="5"/>
        <v>-70199</v>
      </c>
      <c r="H46" s="5"/>
      <c r="I46" s="5">
        <f t="shared" si="6"/>
        <v>-65939.45</v>
      </c>
      <c r="J46" s="5">
        <f t="shared" si="7"/>
        <v>-2021.55</v>
      </c>
      <c r="K46" s="5">
        <f t="shared" si="8"/>
        <v>-2238.35</v>
      </c>
      <c r="L46" s="5"/>
      <c r="M46" s="27">
        <f>SUMIF(APCO_2821001!$A$37:$A$70,$B46,APCO_2821001!$K$37:$K$70)*-1</f>
        <v>-65939.45</v>
      </c>
      <c r="N46" s="27">
        <f>SUMIF(APCO_2821001!$A$71:$A$102,$B46,APCO_2821001!$K$71:$K$102)*-1</f>
        <v>-2021.55</v>
      </c>
      <c r="O46" s="27">
        <f>SUMIF(APCO_2821001!$A$3:$A$36,$B46,APCO_2821001!$K$3:$K$36)*-1</f>
        <v>-2238.35</v>
      </c>
      <c r="P46" s="5"/>
      <c r="Q46" s="27">
        <f>SUMIF(APCO_2821001!$A$37:$A$70,$B46,APCO_2821001!$L$37:$L$70)*-1</f>
        <v>-65939.45</v>
      </c>
      <c r="R46" s="27">
        <f>SUMIF(APCO_2821001!$A$71:$A$102,$B46,APCO_2821001!$L$71:$L$102)*-1</f>
        <v>-2021.55</v>
      </c>
      <c r="S46" s="27">
        <f>SUMIF(APCO_2821001!$A$3:$A$36,$B46,APCO_2821001!$L$3:$L$36)*-1</f>
        <v>-2238.35</v>
      </c>
    </row>
    <row r="47" spans="1:19" x14ac:dyDescent="0.25">
      <c r="A47" s="16">
        <f t="shared" si="0"/>
        <v>33</v>
      </c>
      <c r="B47" s="3" t="s">
        <v>241</v>
      </c>
      <c r="C47" s="5">
        <f t="shared" si="3"/>
        <v>837</v>
      </c>
      <c r="D47" s="5">
        <f t="shared" si="4"/>
        <v>0</v>
      </c>
      <c r="E47" s="5"/>
      <c r="F47" s="5"/>
      <c r="G47" s="5">
        <f t="shared" si="5"/>
        <v>419</v>
      </c>
      <c r="H47" s="5"/>
      <c r="I47" s="5">
        <f t="shared" si="6"/>
        <v>0</v>
      </c>
      <c r="J47" s="5">
        <f t="shared" si="7"/>
        <v>156.5</v>
      </c>
      <c r="K47" s="5">
        <f t="shared" si="8"/>
        <v>262</v>
      </c>
      <c r="L47" s="5"/>
      <c r="M47" s="27">
        <f>SUMIF(APCO_2821001!$A$37:$A$70,$B47,APCO_2821001!$K$37:$K$70)*-1</f>
        <v>0</v>
      </c>
      <c r="N47" s="27">
        <f>SUMIF(APCO_2821001!$A$71:$A$102,$B47,APCO_2821001!$K$71:$K$102)*-1</f>
        <v>313</v>
      </c>
      <c r="O47" s="27">
        <f>SUMIF(APCO_2821001!$A$3:$A$36,$B47,APCO_2821001!$K$3:$K$36)*-1</f>
        <v>524</v>
      </c>
      <c r="P47" s="5"/>
      <c r="Q47" s="27">
        <f>SUMIF(APCO_2821001!$A$37:$A$70,$B47,APCO_2821001!$L$37:$L$70)*-1</f>
        <v>0</v>
      </c>
      <c r="R47" s="27">
        <f>SUMIF(APCO_2821001!$A$71:$A$102,$B47,APCO_2821001!$L$71:$L$102)*-1</f>
        <v>0</v>
      </c>
      <c r="S47" s="27">
        <f>SUMIF(APCO_2821001!$A$3:$A$36,$B47,APCO_2821001!$L$3:$L$36)*-1</f>
        <v>0</v>
      </c>
    </row>
    <row r="48" spans="1:19" x14ac:dyDescent="0.25">
      <c r="A48" s="16">
        <f t="shared" si="0"/>
        <v>34</v>
      </c>
      <c r="B48" s="3" t="s">
        <v>36</v>
      </c>
      <c r="C48" s="5">
        <f t="shared" si="3"/>
        <v>19023200.02</v>
      </c>
      <c r="D48" s="5">
        <f t="shared" si="4"/>
        <v>17825025.02</v>
      </c>
      <c r="E48" s="5"/>
      <c r="F48" s="5"/>
      <c r="G48" s="5">
        <f t="shared" si="5"/>
        <v>18424113</v>
      </c>
      <c r="H48" s="5"/>
      <c r="I48" s="5">
        <f t="shared" si="6"/>
        <v>12438823.809999999</v>
      </c>
      <c r="J48" s="5">
        <f t="shared" si="7"/>
        <v>2002367.4100000001</v>
      </c>
      <c r="K48" s="5">
        <f t="shared" si="8"/>
        <v>3982921.3000000007</v>
      </c>
      <c r="L48" s="5"/>
      <c r="M48" s="27">
        <f>SUMIF(APCO_2821001!$A$37:$A$70,$B48,APCO_2821001!$K$37:$K$70)*-1</f>
        <v>12768509.309999999</v>
      </c>
      <c r="N48" s="27">
        <f>SUMIF(APCO_2821001!$A$71:$A$102,$B48,APCO_2821001!$K$71:$K$102)*-1</f>
        <v>2093994.9100000001</v>
      </c>
      <c r="O48" s="27">
        <f>SUMIF(APCO_2821001!$A$3:$A$36,$B48,APCO_2821001!$K$3:$K$36)*-1</f>
        <v>4160695.8000000007</v>
      </c>
      <c r="P48" s="5"/>
      <c r="Q48" s="27">
        <f>SUMIF(APCO_2821001!$A$37:$A$70,$B48,APCO_2821001!$L$37:$L$70)*-1</f>
        <v>12109138.309999999</v>
      </c>
      <c r="R48" s="27">
        <f>SUMIF(APCO_2821001!$A$71:$A$102,$B48,APCO_2821001!$L$71:$L$102)*-1</f>
        <v>1910739.9100000001</v>
      </c>
      <c r="S48" s="27">
        <f>SUMIF(APCO_2821001!$A$3:$A$36,$B48,APCO_2821001!$L$3:$L$36)*-1</f>
        <v>3805146.8000000007</v>
      </c>
    </row>
    <row r="49" spans="1:19" x14ac:dyDescent="0.25">
      <c r="A49" s="16">
        <f t="shared" si="0"/>
        <v>35</v>
      </c>
      <c r="B49" s="3" t="s">
        <v>104</v>
      </c>
      <c r="C49" s="5">
        <f t="shared" ref="C49:C55" si="17">SUM(M49:O49)</f>
        <v>125459970.90000001</v>
      </c>
      <c r="D49" s="5">
        <f t="shared" ref="D49:D55" si="18">SUM(Q49:S49)</f>
        <v>87683076.75</v>
      </c>
      <c r="E49" s="5"/>
      <c r="F49" s="5"/>
      <c r="G49" s="5">
        <f t="shared" si="5"/>
        <v>106571524</v>
      </c>
      <c r="H49" s="5"/>
      <c r="I49" s="5">
        <f t="shared" si="6"/>
        <v>106571523.825</v>
      </c>
      <c r="J49" s="5">
        <f t="shared" si="7"/>
        <v>0</v>
      </c>
      <c r="K49" s="5">
        <f t="shared" si="8"/>
        <v>0</v>
      </c>
      <c r="L49" s="5"/>
      <c r="M49" s="27">
        <f>SUMIF(APCO_2821001!$A$37:$A$70,$B49,APCO_2821001!$K$37:$K$70)*-1</f>
        <v>125459970.90000001</v>
      </c>
      <c r="N49" s="27">
        <f>SUMIF(APCO_2821001!$A$71:$A$102,$B49,APCO_2821001!$K$71:$K$102)*-1</f>
        <v>0</v>
      </c>
      <c r="O49" s="27">
        <f>SUMIF(APCO_2821001!$A$3:$A$36,$B49,APCO_2821001!$K$3:$K$36)*-1</f>
        <v>0</v>
      </c>
      <c r="P49" s="5"/>
      <c r="Q49" s="27">
        <f>SUMIF(APCO_2821001!$A$37:$A$70,$B49,APCO_2821001!$L$37:$L$70)*-1</f>
        <v>87683076.75</v>
      </c>
      <c r="R49" s="27">
        <f>SUMIF(APCO_2821001!$A$71:$A$102,$B49,APCO_2821001!$L$71:$L$102)*-1</f>
        <v>0</v>
      </c>
      <c r="S49" s="27">
        <f>SUMIF(APCO_2821001!$A$3:$A$36,$B49,APCO_2821001!$L$3:$L$36)*-1</f>
        <v>0</v>
      </c>
    </row>
    <row r="50" spans="1:19" x14ac:dyDescent="0.25">
      <c r="A50" s="16">
        <f t="shared" si="0"/>
        <v>36</v>
      </c>
      <c r="B50" s="3" t="s">
        <v>105</v>
      </c>
      <c r="C50" s="5">
        <f t="shared" si="17"/>
        <v>60044175.350000001</v>
      </c>
      <c r="D50" s="5">
        <f t="shared" si="18"/>
        <v>91447540.060000002</v>
      </c>
      <c r="E50" s="5"/>
      <c r="F50" s="5"/>
      <c r="G50" s="5">
        <f t="shared" si="5"/>
        <v>75745858</v>
      </c>
      <c r="H50" s="5"/>
      <c r="I50" s="5">
        <f t="shared" si="6"/>
        <v>75745857.704999998</v>
      </c>
      <c r="J50" s="5">
        <f t="shared" si="7"/>
        <v>0</v>
      </c>
      <c r="K50" s="5">
        <f t="shared" si="8"/>
        <v>0</v>
      </c>
      <c r="L50" s="5"/>
      <c r="M50" s="27">
        <f>SUMIF(APCO_2821001!$A$37:$A$70,$B50,APCO_2821001!$K$37:$K$70)*-1</f>
        <v>60044175.350000001</v>
      </c>
      <c r="N50" s="27">
        <f>SUMIF(APCO_2821001!$A$71:$A$102,$B50,APCO_2821001!$K$71:$K$102)*-1</f>
        <v>0</v>
      </c>
      <c r="O50" s="27">
        <f>SUMIF(APCO_2821001!$A$3:$A$36,$B50,APCO_2821001!$K$3:$K$36)*-1</f>
        <v>0</v>
      </c>
      <c r="P50" s="5"/>
      <c r="Q50" s="27">
        <f>SUMIF(APCO_2821001!$A$37:$A$70,$B50,APCO_2821001!$L$37:$L$70)*-1</f>
        <v>91447540.060000002</v>
      </c>
      <c r="R50" s="27">
        <f>SUMIF(APCO_2821001!$A$71:$A$102,$B50,APCO_2821001!$L$71:$L$102)*-1</f>
        <v>0</v>
      </c>
      <c r="S50" s="27">
        <f>SUMIF(APCO_2821001!$A$3:$A$36,$B50,APCO_2821001!$L$3:$L$36)*-1</f>
        <v>0</v>
      </c>
    </row>
    <row r="51" spans="1:19" x14ac:dyDescent="0.25">
      <c r="A51" s="16">
        <f t="shared" si="0"/>
        <v>37</v>
      </c>
      <c r="B51" s="3" t="s">
        <v>645</v>
      </c>
      <c r="C51" s="5">
        <f t="shared" si="17"/>
        <v>0</v>
      </c>
      <c r="D51" s="5">
        <f t="shared" si="18"/>
        <v>28450926.100000001</v>
      </c>
      <c r="E51" s="5"/>
      <c r="F51" s="5"/>
      <c r="G51" s="5">
        <f t="shared" ref="G51:G52" si="19">ROUND(SUM(C51:F51)/2,0)</f>
        <v>14225463</v>
      </c>
      <c r="H51" s="5"/>
      <c r="I51" s="5">
        <f t="shared" ref="I51:I52" si="20">(M51+Q51)/2</f>
        <v>14225463.050000001</v>
      </c>
      <c r="J51" s="5">
        <f t="shared" ref="J51:J52" si="21">(N51+R51)/2</f>
        <v>0</v>
      </c>
      <c r="K51" s="5">
        <f t="shared" ref="K51:K52" si="22">(O51+S51)/2</f>
        <v>0</v>
      </c>
      <c r="L51" s="5"/>
      <c r="M51" s="27">
        <f>SUMIF(APCO_2821001!$A$37:$A$70,$B51,APCO_2821001!$K$37:$K$70)*-1</f>
        <v>0</v>
      </c>
      <c r="N51" s="27">
        <f>SUMIF(APCO_2821001!$A$71:$A$102,$B51,APCO_2821001!$K$71:$K$102)*-1</f>
        <v>0</v>
      </c>
      <c r="O51" s="27">
        <f>SUMIF(APCO_2821001!$A$3:$A$36,$B51,APCO_2821001!$K$3:$K$36)*-1</f>
        <v>0</v>
      </c>
      <c r="P51" s="5"/>
      <c r="Q51" s="27">
        <f>SUMIF(APCO_2821001!$A$37:$A$70,$B51,APCO_2821001!$L$37:$L$70)*-1</f>
        <v>28450926.100000001</v>
      </c>
      <c r="R51" s="27">
        <f>SUMIF(APCO_2821001!$A$71:$A$102,$B51,APCO_2821001!$L$71:$L$102)*-1</f>
        <v>0</v>
      </c>
      <c r="S51" s="27">
        <f>SUMIF(APCO_2821001!$A$3:$A$36,$B51,APCO_2821001!$L$3:$L$36)*-1</f>
        <v>0</v>
      </c>
    </row>
    <row r="52" spans="1:19" x14ac:dyDescent="0.25">
      <c r="A52" s="16">
        <f t="shared" si="0"/>
        <v>38</v>
      </c>
      <c r="B52" s="3" t="s">
        <v>647</v>
      </c>
      <c r="C52" s="5">
        <f t="shared" si="17"/>
        <v>0</v>
      </c>
      <c r="D52" s="5">
        <f t="shared" si="18"/>
        <v>5909607.8399999999</v>
      </c>
      <c r="E52" s="5"/>
      <c r="F52" s="5"/>
      <c r="G52" s="5">
        <f t="shared" si="19"/>
        <v>2954804</v>
      </c>
      <c r="H52" s="5"/>
      <c r="I52" s="5">
        <f t="shared" si="20"/>
        <v>2954803.92</v>
      </c>
      <c r="J52" s="5">
        <f t="shared" si="21"/>
        <v>0</v>
      </c>
      <c r="K52" s="5">
        <f t="shared" si="22"/>
        <v>0</v>
      </c>
      <c r="L52" s="5"/>
      <c r="M52" s="27">
        <f>SUMIF(APCO_2821001!$A$37:$A$70,$B52,APCO_2821001!$K$37:$K$70)*-1</f>
        <v>0</v>
      </c>
      <c r="N52" s="27">
        <f>SUMIF(APCO_2821001!$A$71:$A$102,$B52,APCO_2821001!$K$71:$K$102)*-1</f>
        <v>0</v>
      </c>
      <c r="O52" s="27">
        <f>SUMIF(APCO_2821001!$A$3:$A$36,$B52,APCO_2821001!$K$3:$K$36)*-1</f>
        <v>0</v>
      </c>
      <c r="P52" s="5"/>
      <c r="Q52" s="27">
        <f>SUMIF(APCO_2821001!$A$37:$A$70,$B52,APCO_2821001!$L$37:$L$70)*-1</f>
        <v>5909607.8399999999</v>
      </c>
      <c r="R52" s="27">
        <f>SUMIF(APCO_2821001!$A$71:$A$102,$B52,APCO_2821001!$L$71:$L$102)*-1</f>
        <v>0</v>
      </c>
      <c r="S52" s="27">
        <f>SUMIF(APCO_2821001!$A$3:$A$36,$B52,APCO_2821001!$L$3:$L$36)*-1</f>
        <v>0</v>
      </c>
    </row>
    <row r="53" spans="1:19" x14ac:dyDescent="0.25">
      <c r="A53" s="16">
        <f t="shared" si="0"/>
        <v>39</v>
      </c>
      <c r="B53" s="3" t="s">
        <v>85</v>
      </c>
      <c r="C53" s="5">
        <f t="shared" si="17"/>
        <v>3932074.0500000003</v>
      </c>
      <c r="D53" s="5">
        <f t="shared" si="18"/>
        <v>4531112.9499999993</v>
      </c>
      <c r="E53" s="5"/>
      <c r="F53" s="5"/>
      <c r="G53" s="5">
        <f>ROUND(SUM(C53:F53)/2,0)</f>
        <v>4231594</v>
      </c>
      <c r="H53" s="5"/>
      <c r="I53" s="5">
        <f t="shared" si="6"/>
        <v>0</v>
      </c>
      <c r="J53" s="5">
        <f t="shared" si="7"/>
        <v>413939.35</v>
      </c>
      <c r="K53" s="5">
        <f t="shared" si="8"/>
        <v>3817654.15</v>
      </c>
      <c r="L53" s="5"/>
      <c r="M53" s="27">
        <f>SUMIF(APCO_2821001!$A$37:$A$70,$B53,APCO_2821001!$K$37:$K$70)*-1</f>
        <v>0</v>
      </c>
      <c r="N53" s="27">
        <f>SUMIF(APCO_2821001!$A$71:$A$102,$B53,APCO_2821001!$K$71:$K$102)*-1</f>
        <v>417455.1</v>
      </c>
      <c r="O53" s="27">
        <f>SUMIF(APCO_2821001!$A$3:$A$36,$B53,APCO_2821001!$K$3:$K$36)*-1</f>
        <v>3514618.95</v>
      </c>
      <c r="P53" s="5"/>
      <c r="Q53" s="27">
        <f>SUMIF(APCO_2821001!$A$37:$A$70,$B53,APCO_2821001!$L$37:$L$70)*-1</f>
        <v>0</v>
      </c>
      <c r="R53" s="27">
        <f>SUMIF(APCO_2821001!$A$71:$A$102,$B53,APCO_2821001!$L$71:$L$102)*-1</f>
        <v>410423.6</v>
      </c>
      <c r="S53" s="27">
        <f>SUMIF(APCO_2821001!$A$3:$A$36,$B53,APCO_2821001!$L$3:$L$36)*-1</f>
        <v>4120689.3499999996</v>
      </c>
    </row>
    <row r="54" spans="1:19" x14ac:dyDescent="0.25">
      <c r="A54" s="16">
        <f t="shared" si="0"/>
        <v>40</v>
      </c>
      <c r="B54" s="3" t="s">
        <v>86</v>
      </c>
      <c r="C54" s="5">
        <f t="shared" si="17"/>
        <v>44734.21</v>
      </c>
      <c r="D54" s="5">
        <f t="shared" si="18"/>
        <v>36213.42</v>
      </c>
      <c r="E54" s="5"/>
      <c r="F54" s="5"/>
      <c r="G54" s="5">
        <f>ROUND(SUM(C54:F54)/2,0)</f>
        <v>40474</v>
      </c>
      <c r="H54" s="5"/>
      <c r="I54" s="5">
        <f t="shared" si="6"/>
        <v>0</v>
      </c>
      <c r="J54" s="5">
        <f t="shared" si="7"/>
        <v>0</v>
      </c>
      <c r="K54" s="5">
        <f t="shared" si="8"/>
        <v>40473.815000000002</v>
      </c>
      <c r="L54" s="5"/>
      <c r="M54" s="27">
        <f>SUMIF(APCO_2821001!$A$37:$A$70,$B54,APCO_2821001!$K$37:$K$70)*-1</f>
        <v>0</v>
      </c>
      <c r="N54" s="27">
        <f>SUMIF(APCO_2821001!$A$71:$A$102,$B54,APCO_2821001!$K$71:$K$102)*-1</f>
        <v>0</v>
      </c>
      <c r="O54" s="27">
        <f>SUMIF(APCO_2821001!$A$3:$A$36,$B54,APCO_2821001!$K$3:$K$36)*-1</f>
        <v>44734.21</v>
      </c>
      <c r="P54" s="5"/>
      <c r="Q54" s="27">
        <f>SUMIF(APCO_2821001!$A$37:$A$70,$B54,APCO_2821001!$L$37:$L$70)*-1</f>
        <v>0</v>
      </c>
      <c r="R54" s="27">
        <f>SUMIF(APCO_2821001!$A$71:$A$102,$B54,APCO_2821001!$L$71:$L$102)*-1</f>
        <v>0</v>
      </c>
      <c r="S54" s="27">
        <f>SUMIF(APCO_2821001!$A$3:$A$36,$B54,APCO_2821001!$L$3:$L$36)*-1</f>
        <v>36213.42</v>
      </c>
    </row>
    <row r="55" spans="1:19" x14ac:dyDescent="0.25">
      <c r="A55" s="16">
        <f t="shared" si="0"/>
        <v>41</v>
      </c>
      <c r="B55" s="3" t="s">
        <v>70</v>
      </c>
      <c r="C55" s="5">
        <f t="shared" si="17"/>
        <v>0</v>
      </c>
      <c r="D55" s="5">
        <f t="shared" si="18"/>
        <v>0</v>
      </c>
      <c r="E55" s="5"/>
      <c r="F55" s="5"/>
      <c r="G55" s="5">
        <f>ROUND(SUM(C55:F55)/2,0)</f>
        <v>0</v>
      </c>
      <c r="H55" s="5"/>
      <c r="I55" s="5">
        <f t="shared" si="6"/>
        <v>0</v>
      </c>
      <c r="J55" s="5">
        <f t="shared" si="7"/>
        <v>0</v>
      </c>
      <c r="K55" s="5">
        <f t="shared" si="8"/>
        <v>0</v>
      </c>
      <c r="L55" s="5"/>
      <c r="M55" s="27">
        <f>SUMIF(APCO_2821001!$A$37:$A$70,$B55,APCO_2821001!$K$37:$K$70)*-1</f>
        <v>0</v>
      </c>
      <c r="N55" s="27">
        <f>SUMIF(APCO_2821001!$A$71:$A$102,$B55,APCO_2821001!$K$71:$K$102)*-1</f>
        <v>0</v>
      </c>
      <c r="O55" s="27">
        <f>SUMIF(APCO_2821001!$A$3:$A$36,$B55,APCO_2821001!$K$3:$K$36)*-1</f>
        <v>0</v>
      </c>
      <c r="P55" s="5"/>
      <c r="Q55" s="27">
        <f>SUMIF(APCO_2821001!$A$37:$A$70,$B55,APCO_2821001!$L$37:$L$70)*-1</f>
        <v>0</v>
      </c>
      <c r="R55" s="27">
        <f>SUMIF(APCO_2821001!$A$71:$A$102,$B55,APCO_2821001!$L$71:$L$102)*-1</f>
        <v>0</v>
      </c>
      <c r="S55" s="27">
        <f>SUMIF(APCO_2821001!$A$3:$A$36,$B55,APCO_2821001!$L$3:$L$36)*-1</f>
        <v>0</v>
      </c>
    </row>
    <row r="56" spans="1:19" x14ac:dyDescent="0.25">
      <c r="A56" s="16">
        <f t="shared" si="0"/>
        <v>42</v>
      </c>
      <c r="B56" s="3" t="s">
        <v>131</v>
      </c>
      <c r="C56" s="5">
        <f t="shared" si="3"/>
        <v>-13749132.6</v>
      </c>
      <c r="D56" s="5">
        <f t="shared" si="4"/>
        <v>-13749132.6</v>
      </c>
      <c r="E56" s="5"/>
      <c r="F56" s="5"/>
      <c r="G56" s="5">
        <f t="shared" ref="G56:G68" si="23">ROUND(SUM(C56:F56)/2,0)</f>
        <v>-13749133</v>
      </c>
      <c r="H56" s="5"/>
      <c r="I56" s="5">
        <f t="shared" si="6"/>
        <v>-13749132.6</v>
      </c>
      <c r="J56" s="5">
        <f t="shared" si="7"/>
        <v>0</v>
      </c>
      <c r="K56" s="5">
        <f t="shared" si="8"/>
        <v>0</v>
      </c>
      <c r="L56" s="5"/>
      <c r="M56" s="27">
        <f>SUMIF(APCO_2821001!$A$37:$A$70,$B56,APCO_2821001!$K$37:$K$70)*-1</f>
        <v>-13749132.6</v>
      </c>
      <c r="N56" s="27">
        <f>SUMIF(APCO_2821001!$A$71:$A$102,$B56,APCO_2821001!$K$71:$K$102)*-1</f>
        <v>0</v>
      </c>
      <c r="O56" s="27">
        <f>SUMIF(APCO_2821001!$A$3:$A$36,$B56,APCO_2821001!$K$3:$K$36)*-1</f>
        <v>0</v>
      </c>
      <c r="P56" s="5"/>
      <c r="Q56" s="27">
        <f>SUMIF(APCO_2821001!$A$37:$A$70,$B56,APCO_2821001!$L$37:$L$70)*-1</f>
        <v>-13749132.6</v>
      </c>
      <c r="R56" s="27">
        <f>SUMIF(APCO_2821001!$A$71:$A$102,$B56,APCO_2821001!$L$71:$L$102)*-1</f>
        <v>0</v>
      </c>
      <c r="S56" s="27">
        <f>SUMIF(APCO_2821001!$A$3:$A$36,$B56,APCO_2821001!$L$3:$L$36)*-1</f>
        <v>0</v>
      </c>
    </row>
    <row r="57" spans="1:19" x14ac:dyDescent="0.25">
      <c r="A57" s="16">
        <f t="shared" si="0"/>
        <v>43</v>
      </c>
      <c r="B57" s="3" t="s">
        <v>71</v>
      </c>
      <c r="C57" s="5">
        <f t="shared" si="3"/>
        <v>0</v>
      </c>
      <c r="D57" s="5">
        <f t="shared" si="4"/>
        <v>0</v>
      </c>
      <c r="E57" s="5"/>
      <c r="F57" s="5"/>
      <c r="G57" s="5">
        <f t="shared" si="23"/>
        <v>0</v>
      </c>
      <c r="H57" s="5"/>
      <c r="I57" s="5">
        <f t="shared" si="6"/>
        <v>0</v>
      </c>
      <c r="J57" s="5">
        <f t="shared" si="7"/>
        <v>0</v>
      </c>
      <c r="K57" s="5">
        <f t="shared" si="8"/>
        <v>0</v>
      </c>
      <c r="L57" s="5"/>
      <c r="M57" s="27">
        <f>SUMIF(APCO_2821001!$A$37:$A$70,$B57,APCO_2821001!$K$37:$K$70)*-1</f>
        <v>0</v>
      </c>
      <c r="N57" s="27">
        <f>SUMIF(APCO_2821001!$A$71:$A$102,$B57,APCO_2821001!$K$71:$K$102)*-1</f>
        <v>0</v>
      </c>
      <c r="O57" s="27">
        <f>SUMIF(APCO_2821001!$A$3:$A$36,$B57,APCO_2821001!$K$3:$K$36)*-1</f>
        <v>0</v>
      </c>
      <c r="P57" s="5"/>
      <c r="Q57" s="27">
        <f>SUMIF(APCO_2821001!$A$37:$A$70,$B57,APCO_2821001!$L$37:$L$70)*-1</f>
        <v>0</v>
      </c>
      <c r="R57" s="27">
        <f>SUMIF(APCO_2821001!$A$71:$A$102,$B57,APCO_2821001!$L$71:$L$102)*-1</f>
        <v>0</v>
      </c>
      <c r="S57" s="27">
        <f>SUMIF(APCO_2821001!$A$3:$A$36,$B57,APCO_2821001!$L$3:$L$36)*-1</f>
        <v>0</v>
      </c>
    </row>
    <row r="58" spans="1:19" x14ac:dyDescent="0.25">
      <c r="A58" s="16">
        <f t="shared" si="0"/>
        <v>44</v>
      </c>
      <c r="B58" s="3" t="s">
        <v>102</v>
      </c>
      <c r="C58" s="5">
        <f>SUM(M58:O58)</f>
        <v>0</v>
      </c>
      <c r="D58" s="5">
        <f>SUM(Q58:S58)</f>
        <v>0</v>
      </c>
      <c r="E58" s="5"/>
      <c r="F58" s="5"/>
      <c r="G58" s="5">
        <f>ROUND(SUM(C58:F58)/2,0)</f>
        <v>0</v>
      </c>
      <c r="H58" s="5"/>
      <c r="I58" s="5">
        <f t="shared" si="6"/>
        <v>0</v>
      </c>
      <c r="J58" s="5">
        <f t="shared" si="7"/>
        <v>0</v>
      </c>
      <c r="K58" s="5">
        <f t="shared" si="8"/>
        <v>0</v>
      </c>
      <c r="L58" s="5"/>
      <c r="M58" s="27">
        <f>SUMIF(APCO_2821001!$A$37:$A$70,$B58,APCO_2821001!$K$37:$K$70)*-1</f>
        <v>0</v>
      </c>
      <c r="N58" s="27">
        <f>SUMIF(APCO_2821001!$A$71:$A$102,$B58,APCO_2821001!$K$71:$K$102)*-1</f>
        <v>0</v>
      </c>
      <c r="O58" s="27">
        <f>SUMIF(APCO_2821001!$A$3:$A$36,$B58,APCO_2821001!$K$3:$K$36)*-1</f>
        <v>0</v>
      </c>
      <c r="P58" s="5"/>
      <c r="Q58" s="27">
        <f>SUMIF(APCO_2821001!$A$37:$A$70,$B58,APCO_2821001!$L$37:$L$70)*-1</f>
        <v>0</v>
      </c>
      <c r="R58" s="27">
        <f>SUMIF(APCO_2821001!$A$71:$A$102,$B58,APCO_2821001!$L$71:$L$102)*-1</f>
        <v>0</v>
      </c>
      <c r="S58" s="27">
        <f>SUMIF(APCO_2821001!$A$3:$A$36,$B58,APCO_2821001!$L$3:$L$36)*-1</f>
        <v>0</v>
      </c>
    </row>
    <row r="59" spans="1:19" x14ac:dyDescent="0.25">
      <c r="A59" s="16">
        <f t="shared" si="0"/>
        <v>45</v>
      </c>
      <c r="B59" s="3" t="s">
        <v>129</v>
      </c>
      <c r="C59" s="5">
        <f t="shared" si="3"/>
        <v>1089</v>
      </c>
      <c r="D59" s="5">
        <f t="shared" si="4"/>
        <v>0</v>
      </c>
      <c r="E59" s="5"/>
      <c r="F59" s="5"/>
      <c r="G59" s="5">
        <f t="shared" si="23"/>
        <v>545</v>
      </c>
      <c r="H59" s="5"/>
      <c r="I59" s="5">
        <f t="shared" si="6"/>
        <v>0</v>
      </c>
      <c r="J59" s="5">
        <f t="shared" si="7"/>
        <v>203.5</v>
      </c>
      <c r="K59" s="5">
        <f t="shared" si="8"/>
        <v>341</v>
      </c>
      <c r="L59" s="5"/>
      <c r="M59" s="27">
        <f>SUMIF(APCO_2821001!$A$37:$A$70,$B59,APCO_2821001!$K$37:$K$70)*-1</f>
        <v>0</v>
      </c>
      <c r="N59" s="27">
        <f>SUMIF(APCO_2821001!$A$71:$A$102,$B59,APCO_2821001!$K$71:$K$102)*-1</f>
        <v>407</v>
      </c>
      <c r="O59" s="27">
        <f>SUMIF(APCO_2821001!$A$3:$A$36,$B59,APCO_2821001!$K$3:$K$36)*-1</f>
        <v>682</v>
      </c>
      <c r="P59" s="5"/>
      <c r="Q59" s="27">
        <f>SUMIF(APCO_2821001!$A$37:$A$70,$B59,APCO_2821001!$L$37:$L$70)*-1</f>
        <v>0</v>
      </c>
      <c r="R59" s="27">
        <f>SUMIF(APCO_2821001!$A$71:$A$102,$B59,APCO_2821001!$L$71:$L$102)*-1</f>
        <v>0</v>
      </c>
      <c r="S59" s="27">
        <f>SUMIF(APCO_2821001!$A$3:$A$36,$B59,APCO_2821001!$L$3:$L$36)*-1</f>
        <v>0</v>
      </c>
    </row>
    <row r="60" spans="1:19" x14ac:dyDescent="0.25">
      <c r="A60" s="16">
        <f t="shared" si="0"/>
        <v>46</v>
      </c>
      <c r="B60" s="3" t="s">
        <v>72</v>
      </c>
      <c r="C60" s="5">
        <f t="shared" si="3"/>
        <v>1867691</v>
      </c>
      <c r="D60" s="5">
        <f t="shared" si="4"/>
        <v>1760966</v>
      </c>
      <c r="E60" s="5"/>
      <c r="F60" s="5"/>
      <c r="G60" s="5">
        <f t="shared" si="23"/>
        <v>1814329</v>
      </c>
      <c r="H60" s="5"/>
      <c r="I60" s="5">
        <f t="shared" si="6"/>
        <v>1814328.5</v>
      </c>
      <c r="J60" s="5">
        <f t="shared" si="7"/>
        <v>0</v>
      </c>
      <c r="K60" s="5">
        <f t="shared" si="8"/>
        <v>0</v>
      </c>
      <c r="L60" s="5"/>
      <c r="M60" s="27">
        <f>SUMIF(APCO_2821001!$A$37:$A$70,$B60,APCO_2821001!$K$37:$K$70)*-1</f>
        <v>1867691</v>
      </c>
      <c r="N60" s="27">
        <f>SUMIF(APCO_2821001!$A$71:$A$102,$B60,APCO_2821001!$K$71:$K$102)*-1</f>
        <v>0</v>
      </c>
      <c r="O60" s="27">
        <f>SUMIF(APCO_2821001!$A$3:$A$36,$B60,APCO_2821001!$K$3:$K$36)*-1</f>
        <v>0</v>
      </c>
      <c r="P60" s="5"/>
      <c r="Q60" s="27">
        <f>SUMIF(APCO_2821001!$A$37:$A$70,$B60,APCO_2821001!$L$37:$L$70)*-1</f>
        <v>1760966</v>
      </c>
      <c r="R60" s="27">
        <f>SUMIF(APCO_2821001!$A$71:$A$102,$B60,APCO_2821001!$L$71:$L$102)*-1</f>
        <v>0</v>
      </c>
      <c r="S60" s="27">
        <f>SUMIF(APCO_2821001!$A$3:$A$36,$B60,APCO_2821001!$L$3:$L$36)*-1</f>
        <v>0</v>
      </c>
    </row>
    <row r="61" spans="1:19" x14ac:dyDescent="0.25">
      <c r="A61" s="16">
        <f t="shared" si="0"/>
        <v>47</v>
      </c>
      <c r="B61" s="53" t="s">
        <v>106</v>
      </c>
      <c r="C61" s="54">
        <f>SUM(M61:O61)</f>
        <v>-64317.49</v>
      </c>
      <c r="D61" s="54">
        <f>SUM(Q61:S61)</f>
        <v>-64317.49</v>
      </c>
      <c r="E61" s="54"/>
      <c r="F61" s="54"/>
      <c r="G61" s="54">
        <f>ROUND(SUM(C61:F61)/2,0)</f>
        <v>-64317</v>
      </c>
      <c r="H61" s="54"/>
      <c r="I61" s="54">
        <f t="shared" si="6"/>
        <v>-64317.49</v>
      </c>
      <c r="J61" s="54">
        <f t="shared" si="7"/>
        <v>0</v>
      </c>
      <c r="K61" s="54">
        <f t="shared" si="8"/>
        <v>0</v>
      </c>
      <c r="L61" s="54"/>
      <c r="M61" s="54">
        <f>SUMIF(APCO_2821001!$A$37:$A$70,$B61,APCO_2821001!$K$37:$K$70)*-1</f>
        <v>-64317.49</v>
      </c>
      <c r="N61" s="54">
        <f>SUMIF(APCO_2821001!$A$71:$A$102,$B61,APCO_2821001!$K$71:$K$102)*-1</f>
        <v>0</v>
      </c>
      <c r="O61" s="54">
        <f>SUMIF(APCO_2821001!$A$3:$A$36,$B61,APCO_2821001!$K$3:$K$36)*-1</f>
        <v>0</v>
      </c>
      <c r="P61" s="54"/>
      <c r="Q61" s="54">
        <f>SUMIF(APCO_2821001!$A$37:$A$70,$B61,APCO_2821001!$L$37:$L$70)*-1</f>
        <v>-64317.49</v>
      </c>
      <c r="R61" s="54">
        <f>SUMIF(APCO_2821001!$A$71:$A$102,$B61,APCO_2821001!$L$71:$L$102)*-1</f>
        <v>0</v>
      </c>
      <c r="S61" s="54">
        <f>SUMIF(APCO_2821001!$A$3:$A$36,$B61,APCO_2821001!$L$3:$L$36)*-1</f>
        <v>0</v>
      </c>
    </row>
    <row r="62" spans="1:19" x14ac:dyDescent="0.25">
      <c r="A62" s="16">
        <f t="shared" si="0"/>
        <v>48</v>
      </c>
      <c r="B62" s="53" t="s">
        <v>73</v>
      </c>
      <c r="C62" s="54">
        <f t="shared" si="3"/>
        <v>-798375.82</v>
      </c>
      <c r="D62" s="54">
        <f t="shared" si="4"/>
        <v>-798375.82</v>
      </c>
      <c r="E62" s="54"/>
      <c r="F62" s="54"/>
      <c r="G62" s="54">
        <f t="shared" si="23"/>
        <v>-798376</v>
      </c>
      <c r="H62" s="54"/>
      <c r="I62" s="54">
        <f t="shared" si="6"/>
        <v>-798375.82</v>
      </c>
      <c r="J62" s="54">
        <f t="shared" si="7"/>
        <v>0</v>
      </c>
      <c r="K62" s="54">
        <f t="shared" si="8"/>
        <v>0</v>
      </c>
      <c r="L62" s="54"/>
      <c r="M62" s="54">
        <f>SUMIF(APCO_2821001!$A$37:$A$70,$B62,APCO_2821001!$K$37:$K$70)*-1</f>
        <v>-798375.82</v>
      </c>
      <c r="N62" s="54">
        <f>SUMIF(APCO_2821001!$A$71:$A$102,$B62,APCO_2821001!$K$71:$K$102)*-1</f>
        <v>0</v>
      </c>
      <c r="O62" s="54">
        <f>SUMIF(APCO_2821001!$A$3:$A$36,$B62,APCO_2821001!$K$3:$K$36)*-1</f>
        <v>0</v>
      </c>
      <c r="P62" s="54"/>
      <c r="Q62" s="54">
        <f>SUMIF(APCO_2821001!$A$37:$A$70,$B62,APCO_2821001!$L$37:$L$70)*-1</f>
        <v>-798375.82</v>
      </c>
      <c r="R62" s="54">
        <f>SUMIF(APCO_2821001!$A$71:$A$102,$B62,APCO_2821001!$L$71:$L$102)*-1</f>
        <v>0</v>
      </c>
      <c r="S62" s="54">
        <f>SUMIF(APCO_2821001!$A$3:$A$36,$B62,APCO_2821001!$L$3:$L$36)*-1</f>
        <v>0</v>
      </c>
    </row>
    <row r="63" spans="1:19" x14ac:dyDescent="0.25">
      <c r="A63" s="16">
        <f t="shared" si="0"/>
        <v>49</v>
      </c>
      <c r="B63" s="3" t="s">
        <v>74</v>
      </c>
      <c r="C63" s="5">
        <f t="shared" si="3"/>
        <v>-316318.7</v>
      </c>
      <c r="D63" s="5">
        <f t="shared" si="4"/>
        <v>-316318.7</v>
      </c>
      <c r="E63" s="5"/>
      <c r="F63" s="5"/>
      <c r="G63" s="5">
        <f t="shared" si="23"/>
        <v>-316319</v>
      </c>
      <c r="H63" s="5"/>
      <c r="I63" s="5">
        <f t="shared" si="6"/>
        <v>-316318.7</v>
      </c>
      <c r="J63" s="5">
        <f t="shared" si="7"/>
        <v>0</v>
      </c>
      <c r="K63" s="5">
        <f t="shared" si="8"/>
        <v>0</v>
      </c>
      <c r="L63" s="5"/>
      <c r="M63" s="27">
        <f>SUMIF(APCO_2821001!$A$37:$A$70,$B63,APCO_2821001!$K$37:$K$70)*-1</f>
        <v>-316318.7</v>
      </c>
      <c r="N63" s="27">
        <f>SUMIF(APCO_2821001!$A$71:$A$102,$B63,APCO_2821001!$K$71:$K$102)*-1</f>
        <v>0</v>
      </c>
      <c r="O63" s="27">
        <f>SUMIF(APCO_2821001!$A$3:$A$36,$B63,APCO_2821001!$K$3:$K$36)*-1</f>
        <v>0</v>
      </c>
      <c r="P63" s="5"/>
      <c r="Q63" s="27">
        <f>SUMIF(APCO_2821001!$A$37:$A$70,$B63,APCO_2821001!$L$37:$L$70)*-1</f>
        <v>-316318.7</v>
      </c>
      <c r="R63" s="27">
        <f>SUMIF(APCO_2821001!$A$71:$A$102,$B63,APCO_2821001!$L$71:$L$102)*-1</f>
        <v>0</v>
      </c>
      <c r="S63" s="27">
        <f>SUMIF(APCO_2821001!$A$3:$A$36,$B63,APCO_2821001!$L$3:$L$36)*-1</f>
        <v>0</v>
      </c>
    </row>
    <row r="64" spans="1:19" x14ac:dyDescent="0.25">
      <c r="A64" s="16">
        <f t="shared" si="0"/>
        <v>50</v>
      </c>
      <c r="B64" s="3" t="s">
        <v>75</v>
      </c>
      <c r="C64" s="5">
        <f t="shared" si="3"/>
        <v>312822</v>
      </c>
      <c r="D64" s="5">
        <f t="shared" si="4"/>
        <v>312822</v>
      </c>
      <c r="E64" s="5"/>
      <c r="F64" s="5"/>
      <c r="G64" s="5">
        <f t="shared" si="23"/>
        <v>312822</v>
      </c>
      <c r="H64" s="5"/>
      <c r="I64" s="5">
        <f t="shared" si="6"/>
        <v>312822</v>
      </c>
      <c r="J64" s="5">
        <f t="shared" si="7"/>
        <v>0</v>
      </c>
      <c r="K64" s="5">
        <f t="shared" si="8"/>
        <v>0</v>
      </c>
      <c r="L64" s="5"/>
      <c r="M64" s="27">
        <f>SUMIF(APCO_2821001!$A$37:$A$70,$B64,APCO_2821001!$K$37:$K$70)*-1</f>
        <v>312822</v>
      </c>
      <c r="N64" s="27">
        <f>SUMIF(APCO_2821001!$A$71:$A$102,$B64,APCO_2821001!$K$71:$K$102)*-1</f>
        <v>0</v>
      </c>
      <c r="O64" s="27">
        <f>SUMIF(APCO_2821001!$A$3:$A$36,$B64,APCO_2821001!$K$3:$K$36)*-1</f>
        <v>0</v>
      </c>
      <c r="P64" s="5"/>
      <c r="Q64" s="27">
        <f>SUMIF(APCO_2821001!$A$37:$A$70,$B64,APCO_2821001!$L$37:$L$70)*-1</f>
        <v>312822</v>
      </c>
      <c r="R64" s="27">
        <f>SUMIF(APCO_2821001!$A$71:$A$102,$B64,APCO_2821001!$L$71:$L$102)*-1</f>
        <v>0</v>
      </c>
      <c r="S64" s="27">
        <f>SUMIF(APCO_2821001!$A$3:$A$36,$B64,APCO_2821001!$L$3:$L$36)*-1</f>
        <v>0</v>
      </c>
    </row>
    <row r="65" spans="1:19" x14ac:dyDescent="0.25">
      <c r="A65" s="16">
        <f t="shared" si="0"/>
        <v>51</v>
      </c>
      <c r="B65" s="3" t="s">
        <v>99</v>
      </c>
      <c r="C65" s="5">
        <f>SUM(M65:O65)</f>
        <v>0</v>
      </c>
      <c r="D65" s="5">
        <f>SUM(Q65:S65)</f>
        <v>0</v>
      </c>
      <c r="E65" s="5"/>
      <c r="F65" s="5"/>
      <c r="G65" s="5">
        <f>ROUND(SUM(C65:F65)/2,0)</f>
        <v>0</v>
      </c>
      <c r="H65" s="5"/>
      <c r="I65" s="5">
        <f t="shared" si="6"/>
        <v>0</v>
      </c>
      <c r="J65" s="5">
        <f t="shared" si="7"/>
        <v>0</v>
      </c>
      <c r="K65" s="5">
        <f t="shared" si="8"/>
        <v>0</v>
      </c>
      <c r="L65" s="5"/>
      <c r="M65" s="27">
        <f>SUMIF(APCO_2821001!$A$37:$A$70,$B65,APCO_2821001!$K$37:$K$70)*-1</f>
        <v>0</v>
      </c>
      <c r="N65" s="27">
        <f>SUMIF(APCO_2821001!$A$71:$A$102,$B65,APCO_2821001!$K$71:$K$102)*-1</f>
        <v>0</v>
      </c>
      <c r="O65" s="27">
        <f>SUMIF(APCO_2821001!$A$3:$A$36,$B65,APCO_2821001!$K$3:$K$36)*-1</f>
        <v>0</v>
      </c>
      <c r="P65" s="5"/>
      <c r="Q65" s="27">
        <f>SUMIF(APCO_2821001!$A$37:$A$70,$B65,APCO_2821001!$L$37:$L$70)*-1</f>
        <v>0</v>
      </c>
      <c r="R65" s="27">
        <f>SUMIF(APCO_2821001!$A$71:$A$102,$B65,APCO_2821001!$L$71:$L$102)*-1</f>
        <v>0</v>
      </c>
      <c r="S65" s="27">
        <f>SUMIF(APCO_2821001!$A$3:$A$36,$B65,APCO_2821001!$L$3:$L$36)*-1</f>
        <v>0</v>
      </c>
    </row>
    <row r="66" spans="1:19" x14ac:dyDescent="0.25">
      <c r="A66" s="16">
        <f t="shared" si="0"/>
        <v>52</v>
      </c>
      <c r="B66" s="1" t="s">
        <v>25</v>
      </c>
      <c r="C66" s="22">
        <v>0.49</v>
      </c>
      <c r="D66" s="22">
        <v>0.49</v>
      </c>
      <c r="E66" s="5">
        <f t="shared" ref="E66:F68" si="24">-C66</f>
        <v>-0.49</v>
      </c>
      <c r="F66" s="5">
        <f t="shared" si="24"/>
        <v>-0.49</v>
      </c>
      <c r="G66" s="5">
        <f t="shared" si="23"/>
        <v>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x14ac:dyDescent="0.25">
      <c r="A67" s="16">
        <f t="shared" si="0"/>
        <v>53</v>
      </c>
      <c r="B67" s="1" t="s">
        <v>37</v>
      </c>
      <c r="C67" s="22">
        <v>128165945.11</v>
      </c>
      <c r="D67" s="22">
        <v>137648772</v>
      </c>
      <c r="E67" s="5">
        <f t="shared" si="24"/>
        <v>-128165945.11</v>
      </c>
      <c r="F67" s="5">
        <f t="shared" si="24"/>
        <v>-137648772</v>
      </c>
      <c r="G67" s="5">
        <f t="shared" si="23"/>
        <v>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x14ac:dyDescent="0.25">
      <c r="A68" s="16">
        <f t="shared" si="0"/>
        <v>54</v>
      </c>
      <c r="B68" s="1" t="s">
        <v>38</v>
      </c>
      <c r="C68" s="22">
        <v>-1771929</v>
      </c>
      <c r="D68" s="22">
        <v>-1769094</v>
      </c>
      <c r="E68" s="5">
        <f t="shared" si="24"/>
        <v>1771929</v>
      </c>
      <c r="F68" s="5">
        <f t="shared" si="24"/>
        <v>1769094</v>
      </c>
      <c r="G68" s="5">
        <f t="shared" si="23"/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x14ac:dyDescent="0.25">
      <c r="A69" s="16">
        <f t="shared" si="0"/>
        <v>55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3.8" thickBot="1" x14ac:dyDescent="0.3">
      <c r="A70" s="16">
        <f t="shared" si="0"/>
        <v>56</v>
      </c>
      <c r="B70" s="1" t="s">
        <v>39</v>
      </c>
      <c r="C70" s="17">
        <f>SUM(C28:C69)</f>
        <v>1757517406.3100002</v>
      </c>
      <c r="D70" s="17">
        <f>SUM(D28:D69)</f>
        <v>1935194606.1600003</v>
      </c>
      <c r="E70" s="17">
        <f>SUM(E28:E69)</f>
        <v>-126394016.59999999</v>
      </c>
      <c r="F70" s="17">
        <f>SUM(F28:F69)</f>
        <v>-135879678.49000001</v>
      </c>
      <c r="G70" s="17">
        <f>SUM(G28:G69)</f>
        <v>1715219162</v>
      </c>
      <c r="H70" s="5"/>
      <c r="I70" s="17">
        <f>SUM(I28:I69)</f>
        <v>719902546.06499982</v>
      </c>
      <c r="J70" s="17">
        <f>SUM(J28:J69)</f>
        <v>430979267.47000009</v>
      </c>
      <c r="K70" s="17">
        <f>SUM(K28:K69)</f>
        <v>564337345.15500009</v>
      </c>
      <c r="L70" s="5"/>
      <c r="M70" s="17">
        <f>SUM(M28:M69)</f>
        <v>684222113.8499999</v>
      </c>
      <c r="N70" s="17">
        <f>SUM(N28:N69)</f>
        <v>394278088.56000006</v>
      </c>
      <c r="O70" s="17">
        <f>SUM(O28:O69)</f>
        <v>552623187.30000019</v>
      </c>
      <c r="P70" s="5"/>
      <c r="Q70" s="17">
        <f>SUM(Q28:Q69)</f>
        <v>755582978.27999973</v>
      </c>
      <c r="R70" s="17">
        <f>SUM(R28:R69)</f>
        <v>467680446.38</v>
      </c>
      <c r="S70" s="17">
        <f>SUM(S28:S69)</f>
        <v>576051503.00999999</v>
      </c>
    </row>
    <row r="71" spans="1:19" ht="13.8" thickTop="1" x14ac:dyDescent="0.25">
      <c r="A71" s="16">
        <f t="shared" si="0"/>
        <v>57</v>
      </c>
      <c r="C71" s="18"/>
      <c r="D71" s="18"/>
      <c r="E71" s="18"/>
      <c r="F71" s="18"/>
      <c r="G71" s="18"/>
      <c r="H71" s="5"/>
      <c r="I71" s="18"/>
      <c r="J71" s="18"/>
      <c r="K71" s="18"/>
      <c r="L71" s="5"/>
      <c r="M71" s="18"/>
      <c r="N71" s="18"/>
      <c r="O71" s="18"/>
      <c r="P71" s="5"/>
      <c r="Q71" s="36"/>
      <c r="R71" s="18"/>
      <c r="S71" s="18"/>
    </row>
    <row r="72" spans="1:19" x14ac:dyDescent="0.25">
      <c r="A72" s="16">
        <f t="shared" si="0"/>
        <v>58</v>
      </c>
      <c r="B72" s="1"/>
      <c r="C72" s="5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x14ac:dyDescent="0.25">
      <c r="A73" s="16">
        <f t="shared" si="0"/>
        <v>59</v>
      </c>
      <c r="B73" s="3" t="s">
        <v>62</v>
      </c>
      <c r="C73" s="5" t="s">
        <v>24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x14ac:dyDescent="0.25">
      <c r="A74" s="16">
        <f t="shared" si="0"/>
        <v>60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x14ac:dyDescent="0.25">
      <c r="A75" s="16">
        <f t="shared" si="0"/>
        <v>61</v>
      </c>
      <c r="B75" s="21" t="s">
        <v>128</v>
      </c>
      <c r="C75" s="5">
        <f t="shared" ref="C75" si="25">SUM(M75:O75)</f>
        <v>537936.07999999996</v>
      </c>
      <c r="D75" s="5">
        <f t="shared" ref="D75" si="26">SUM(Q75:S75)</f>
        <v>0</v>
      </c>
      <c r="E75" s="5"/>
      <c r="F75" s="5"/>
      <c r="G75" s="5">
        <f t="shared" ref="G75:G105" si="27">ROUND(SUM(C75:F75)/2,0)</f>
        <v>268968</v>
      </c>
      <c r="H75" s="5"/>
      <c r="I75" s="5">
        <f>(M75+Q75)/2</f>
        <v>268968.03999999998</v>
      </c>
      <c r="J75" s="5">
        <f>(N75+R75)/2</f>
        <v>0</v>
      </c>
      <c r="K75" s="5">
        <f>(O75+S75)/2</f>
        <v>0</v>
      </c>
      <c r="L75" s="5"/>
      <c r="M75" s="27">
        <f>SUMIF(APCO_2831001!$A$40:$A$86,$B75,APCO_2831001!$K$40:$K$86)*-1</f>
        <v>537936.07999999996</v>
      </c>
      <c r="N75" s="27">
        <f>SUMIF(APCO_2831001!$A$87:$A$101,$B75,APCO_2831001!$K$87:$K$101)*-1</f>
        <v>0</v>
      </c>
      <c r="O75" s="27">
        <f>SUMIF(APCO_2831001!$A$3:$A$39,$B75,APCO_2831001!$K$3:$K$39)*-1</f>
        <v>0</v>
      </c>
      <c r="P75" s="5"/>
      <c r="Q75" s="27">
        <f>SUMIF(APCO_2831001!$A$40:$A$86,$B75,APCO_2831001!$L$40:$L$86)*-1</f>
        <v>0</v>
      </c>
      <c r="R75" s="27">
        <f>SUMIF(APCO_2831001!$A$87:$A$101,$B75,APCO_2831001!$L$87:$L$101)*-1</f>
        <v>0</v>
      </c>
      <c r="S75" s="27">
        <f>SUMIF(APCO_2831001!$A$3:$A$39,$B75,APCO_2831001!$L$3:$L$39)*-1</f>
        <v>0</v>
      </c>
    </row>
    <row r="76" spans="1:19" x14ac:dyDescent="0.25">
      <c r="A76" s="16">
        <f t="shared" si="0"/>
        <v>62</v>
      </c>
      <c r="B76" s="3" t="s">
        <v>101</v>
      </c>
      <c r="C76" s="5">
        <f t="shared" ref="C76:C139" si="28">SUM(M76:O76)</f>
        <v>20704379.879999999</v>
      </c>
      <c r="D76" s="5">
        <f t="shared" ref="D76:D139" si="29">SUM(Q76:S76)</f>
        <v>21274136.489999998</v>
      </c>
      <c r="E76" s="5"/>
      <c r="F76" s="5"/>
      <c r="G76" s="5">
        <f>ROUND(SUM(C76:F76)/2,0)</f>
        <v>20989258</v>
      </c>
      <c r="H76" s="5"/>
      <c r="I76" s="5">
        <f t="shared" ref="I76:I135" si="30">(M76+Q76)/2</f>
        <v>20989258.184999999</v>
      </c>
      <c r="J76" s="5">
        <f t="shared" ref="J76:J135" si="31">(N76+R76)/2</f>
        <v>0</v>
      </c>
      <c r="K76" s="5">
        <f t="shared" ref="K76:K135" si="32">(O76+S76)/2</f>
        <v>0</v>
      </c>
      <c r="L76" s="5"/>
      <c r="M76" s="27">
        <f>SUMIF(APCO_2831001!$A$40:$A$86,$B76,APCO_2831001!$K$40:$K$86)*-1</f>
        <v>20704379.879999999</v>
      </c>
      <c r="N76" s="27">
        <f>SUMIF(APCO_2831001!$A$87:$A$101,$B76,APCO_2831001!$K$87:$K$101)*-1</f>
        <v>0</v>
      </c>
      <c r="O76" s="27">
        <f>SUMIF(APCO_2831001!$A$3:$A$39,$B76,APCO_2831001!$K$3:$K$39)*-1</f>
        <v>0</v>
      </c>
      <c r="P76" s="5"/>
      <c r="Q76" s="27">
        <f>SUMIF(APCO_2831001!$A$40:$A$86,$B76,APCO_2831001!$L$40:$L$86)*-1</f>
        <v>21274136.489999998</v>
      </c>
      <c r="R76" s="27">
        <f>SUMIF(APCO_2831001!$A$87:$A$101,$B76,APCO_2831001!$L$87:$L$101)*-1</f>
        <v>0</v>
      </c>
      <c r="S76" s="27">
        <f>SUMIF(APCO_2831001!$A$3:$A$39,$B76,APCO_2831001!$L$3:$L$39)*-1</f>
        <v>0</v>
      </c>
    </row>
    <row r="77" spans="1:19" x14ac:dyDescent="0.25">
      <c r="A77" s="16">
        <f t="shared" si="0"/>
        <v>63</v>
      </c>
      <c r="B77" s="3" t="s">
        <v>76</v>
      </c>
      <c r="C77" s="5">
        <f t="shared" si="28"/>
        <v>9554796.0500000007</v>
      </c>
      <c r="D77" s="5">
        <f t="shared" si="29"/>
        <v>2156899.7200000002</v>
      </c>
      <c r="E77" s="5"/>
      <c r="F77" s="5"/>
      <c r="G77" s="5">
        <f t="shared" si="27"/>
        <v>5855848</v>
      </c>
      <c r="H77" s="5"/>
      <c r="I77" s="5">
        <f t="shared" si="30"/>
        <v>5855847.8850000007</v>
      </c>
      <c r="J77" s="5">
        <f t="shared" si="31"/>
        <v>0</v>
      </c>
      <c r="K77" s="5">
        <f t="shared" si="32"/>
        <v>0</v>
      </c>
      <c r="L77" s="5"/>
      <c r="M77" s="27">
        <f>SUMIF(APCO_2831001!$A$40:$A$86,$B77,APCO_2831001!$K$40:$K$86)*-1</f>
        <v>9554796.0500000007</v>
      </c>
      <c r="N77" s="27">
        <f>SUMIF(APCO_2831001!$A$87:$A$101,$B77,APCO_2831001!$K$87:$K$101)*-1</f>
        <v>0</v>
      </c>
      <c r="O77" s="27">
        <f>SUMIF(APCO_2831001!$A$3:$A$39,$B77,APCO_2831001!$K$3:$K$39)*-1</f>
        <v>0</v>
      </c>
      <c r="P77" s="5"/>
      <c r="Q77" s="27">
        <f>SUMIF(APCO_2831001!$A$40:$A$86,$B77,APCO_2831001!$L$40:$L$86)*-1</f>
        <v>2156899.7200000002</v>
      </c>
      <c r="R77" s="27">
        <f>SUMIF(APCO_2831001!$A$87:$A$101,$B77,APCO_2831001!$L$87:$L$101)*-1</f>
        <v>0</v>
      </c>
      <c r="S77" s="27">
        <f>SUMIF(APCO_2831001!$A$3:$A$39,$B77,APCO_2831001!$L$3:$L$39)*-1</f>
        <v>0</v>
      </c>
    </row>
    <row r="78" spans="1:19" x14ac:dyDescent="0.25">
      <c r="A78" s="16">
        <f t="shared" si="0"/>
        <v>64</v>
      </c>
      <c r="B78" s="3" t="s">
        <v>107</v>
      </c>
      <c r="C78" s="5">
        <f t="shared" si="28"/>
        <v>0</v>
      </c>
      <c r="D78" s="5">
        <f t="shared" si="29"/>
        <v>0</v>
      </c>
      <c r="E78" s="5"/>
      <c r="F78" s="5"/>
      <c r="G78" s="5">
        <f t="shared" si="27"/>
        <v>0</v>
      </c>
      <c r="H78" s="5"/>
      <c r="I78" s="5">
        <f t="shared" si="30"/>
        <v>0</v>
      </c>
      <c r="J78" s="5">
        <f t="shared" si="31"/>
        <v>0</v>
      </c>
      <c r="K78" s="5">
        <f t="shared" si="32"/>
        <v>0</v>
      </c>
      <c r="L78" s="5"/>
      <c r="M78" s="27">
        <f>SUMIF(APCO_2831001!$A$40:$A$86,$B78,APCO_2831001!$K$40:$K$86)*-1</f>
        <v>0</v>
      </c>
      <c r="N78" s="27">
        <f>SUMIF(APCO_2831001!$A$87:$A$101,$B78,APCO_2831001!$K$87:$K$101)*-1</f>
        <v>0</v>
      </c>
      <c r="O78" s="27">
        <f>SUMIF(APCO_2831001!$A$3:$A$39,$B78,APCO_2831001!$K$3:$K$39)*-1</f>
        <v>0</v>
      </c>
      <c r="P78" s="5"/>
      <c r="Q78" s="27">
        <f>SUMIF(APCO_2831001!$A$40:$A$86,$B78,APCO_2831001!$L$40:$L$86)*-1</f>
        <v>0</v>
      </c>
      <c r="R78" s="27">
        <f>SUMIF(APCO_2831001!$A$87:$A$101,$B78,APCO_2831001!$L$87:$L$101)*-1</f>
        <v>0</v>
      </c>
      <c r="S78" s="27">
        <f>SUMIF(APCO_2831001!$A$3:$A$39,$B78,APCO_2831001!$L$3:$L$39)*-1</f>
        <v>0</v>
      </c>
    </row>
    <row r="79" spans="1:19" x14ac:dyDescent="0.25">
      <c r="A79" s="16">
        <f t="shared" si="0"/>
        <v>65</v>
      </c>
      <c r="B79" s="3" t="s">
        <v>110</v>
      </c>
      <c r="C79" s="5">
        <f t="shared" si="28"/>
        <v>-221361.11</v>
      </c>
      <c r="D79" s="5">
        <f t="shared" si="29"/>
        <v>-245477.66</v>
      </c>
      <c r="E79" s="5"/>
      <c r="F79" s="5"/>
      <c r="G79" s="5">
        <f t="shared" si="27"/>
        <v>-233419</v>
      </c>
      <c r="H79" s="5"/>
      <c r="I79" s="5">
        <f t="shared" si="30"/>
        <v>-233419.38500000001</v>
      </c>
      <c r="J79" s="5">
        <f t="shared" si="31"/>
        <v>0</v>
      </c>
      <c r="K79" s="5">
        <f t="shared" si="32"/>
        <v>0</v>
      </c>
      <c r="L79" s="5"/>
      <c r="M79" s="27">
        <f>SUMIF(APCO_2831001!$A$40:$A$86,$B79,APCO_2831001!$K$40:$K$86)*-1</f>
        <v>-221361.11</v>
      </c>
      <c r="N79" s="27">
        <f>SUMIF(APCO_2831001!$A$87:$A$101,$B79,APCO_2831001!$K$87:$K$101)*-1</f>
        <v>0</v>
      </c>
      <c r="O79" s="27">
        <f>SUMIF(APCO_2831001!$A$3:$A$39,$B79,APCO_2831001!$K$3:$K$39)*-1</f>
        <v>0</v>
      </c>
      <c r="P79" s="5"/>
      <c r="Q79" s="27">
        <f>SUMIF(APCO_2831001!$A$40:$A$86,$B79,APCO_2831001!$L$40:$L$86)*-1</f>
        <v>-245477.66</v>
      </c>
      <c r="R79" s="27">
        <f>SUMIF(APCO_2831001!$A$87:$A$101,$B79,APCO_2831001!$L$87:$L$101)*-1</f>
        <v>0</v>
      </c>
      <c r="S79" s="27">
        <f>SUMIF(APCO_2831001!$A$3:$A$39,$B79,APCO_2831001!$L$3:$L$39)*-1</f>
        <v>0</v>
      </c>
    </row>
    <row r="80" spans="1:19" x14ac:dyDescent="0.25">
      <c r="A80" s="16">
        <f t="shared" si="0"/>
        <v>66</v>
      </c>
      <c r="B80" s="3" t="s">
        <v>112</v>
      </c>
      <c r="C80" s="5">
        <f t="shared" si="28"/>
        <v>0</v>
      </c>
      <c r="D80" s="5">
        <f t="shared" si="29"/>
        <v>0</v>
      </c>
      <c r="E80" s="5"/>
      <c r="F80" s="5"/>
      <c r="G80" s="5">
        <f t="shared" si="27"/>
        <v>0</v>
      </c>
      <c r="H80" s="5"/>
      <c r="I80" s="5">
        <f t="shared" si="30"/>
        <v>0</v>
      </c>
      <c r="J80" s="5">
        <f t="shared" si="31"/>
        <v>0</v>
      </c>
      <c r="K80" s="5">
        <f t="shared" si="32"/>
        <v>0</v>
      </c>
      <c r="L80" s="5"/>
      <c r="M80" s="27">
        <f>SUMIF(APCO_2831001!$A$40:$A$86,$B80,APCO_2831001!$K$40:$K$86)*-1</f>
        <v>0</v>
      </c>
      <c r="N80" s="27">
        <f>SUMIF(APCO_2831001!$A$87:$A$101,$B80,APCO_2831001!$K$87:$K$101)*-1</f>
        <v>0</v>
      </c>
      <c r="O80" s="27">
        <f>SUMIF(APCO_2831001!$A$3:$A$39,$B80,APCO_2831001!$K$3:$K$39)*-1</f>
        <v>0</v>
      </c>
      <c r="P80" s="5"/>
      <c r="Q80" s="27">
        <f>SUMIF(APCO_2831001!$A$40:$A$86,$B80,APCO_2831001!$L$40:$L$86)*-1</f>
        <v>0</v>
      </c>
      <c r="R80" s="27">
        <f>SUMIF(APCO_2831001!$A$87:$A$101,$B80,APCO_2831001!$L$87:$L$101)*-1</f>
        <v>0</v>
      </c>
      <c r="S80" s="27">
        <f>SUMIF(APCO_2831001!$A$3:$A$39,$B80,APCO_2831001!$L$3:$L$39)*-1</f>
        <v>0</v>
      </c>
    </row>
    <row r="81" spans="1:19" x14ac:dyDescent="0.25">
      <c r="A81" s="16">
        <f t="shared" si="0"/>
        <v>67</v>
      </c>
      <c r="B81" s="3" t="s">
        <v>120</v>
      </c>
      <c r="C81" s="5">
        <f t="shared" si="28"/>
        <v>0</v>
      </c>
      <c r="D81" s="5">
        <f t="shared" si="29"/>
        <v>0</v>
      </c>
      <c r="E81" s="5"/>
      <c r="F81" s="5"/>
      <c r="G81" s="5">
        <f>ROUND(SUM(C81:F81)/2,0)</f>
        <v>0</v>
      </c>
      <c r="H81" s="5"/>
      <c r="I81" s="5">
        <f t="shared" si="30"/>
        <v>0</v>
      </c>
      <c r="J81" s="5">
        <f t="shared" si="31"/>
        <v>0</v>
      </c>
      <c r="K81" s="5">
        <f t="shared" si="32"/>
        <v>0</v>
      </c>
      <c r="L81" s="5"/>
      <c r="M81" s="27">
        <f>SUMIF(APCO_2831001!$A$40:$A$86,$B81,APCO_2831001!$K$40:$K$86)*-1</f>
        <v>0</v>
      </c>
      <c r="N81" s="27">
        <f>SUMIF(APCO_2831001!$A$87:$A$101,$B81,APCO_2831001!$K$87:$K$101)*-1</f>
        <v>0</v>
      </c>
      <c r="O81" s="27">
        <f>SUMIF(APCO_2831001!$A$3:$A$39,$B81,APCO_2831001!$K$3:$K$39)*-1</f>
        <v>0</v>
      </c>
      <c r="P81" s="5"/>
      <c r="Q81" s="27">
        <f>SUMIF(APCO_2831001!$A$40:$A$86,$B81,APCO_2831001!$L$40:$L$86)*-1</f>
        <v>0</v>
      </c>
      <c r="R81" s="27">
        <f>SUMIF(APCO_2831001!$A$87:$A$101,$B81,APCO_2831001!$L$87:$L$101)*-1</f>
        <v>0</v>
      </c>
      <c r="S81" s="27">
        <f>SUMIF(APCO_2831001!$A$3:$A$39,$B81,APCO_2831001!$L$3:$L$39)*-1</f>
        <v>0</v>
      </c>
    </row>
    <row r="82" spans="1:19" x14ac:dyDescent="0.25">
      <c r="A82" s="16">
        <f t="shared" si="0"/>
        <v>68</v>
      </c>
      <c r="B82" s="21" t="s">
        <v>132</v>
      </c>
      <c r="C82" s="5">
        <f t="shared" si="28"/>
        <v>0</v>
      </c>
      <c r="D82" s="5">
        <f t="shared" si="29"/>
        <v>0</v>
      </c>
      <c r="E82" s="5"/>
      <c r="F82" s="5"/>
      <c r="G82" s="5">
        <f>ROUND(SUM(C82:F82)/2,0)</f>
        <v>0</v>
      </c>
      <c r="H82" s="5"/>
      <c r="I82" s="5">
        <f t="shared" si="30"/>
        <v>0</v>
      </c>
      <c r="J82" s="5">
        <f t="shared" si="31"/>
        <v>0</v>
      </c>
      <c r="K82" s="5">
        <f t="shared" si="32"/>
        <v>0</v>
      </c>
      <c r="L82" s="5"/>
      <c r="M82" s="27">
        <f>SUMIF(APCO_2831001!$A$40:$A$86,$B82,APCO_2831001!$K$40:$K$86)*-1</f>
        <v>0</v>
      </c>
      <c r="N82" s="27">
        <f>SUMIF(APCO_2831001!$A$87:$A$101,$B82,APCO_2831001!$K$87:$K$101)*-1</f>
        <v>0</v>
      </c>
      <c r="O82" s="27">
        <f>SUMIF(APCO_2831001!$A$3:$A$39,$B82,APCO_2831001!$K$3:$K$39)*-1</f>
        <v>0</v>
      </c>
      <c r="P82" s="5"/>
      <c r="Q82" s="27">
        <f>SUMIF(APCO_2831001!$A$40:$A$86,$B82,APCO_2831001!$L$40:$L$86)*-1</f>
        <v>0</v>
      </c>
      <c r="R82" s="27">
        <f>SUMIF(APCO_2831001!$A$87:$A$101,$B82,APCO_2831001!$L$87:$L$101)*-1</f>
        <v>0</v>
      </c>
      <c r="S82" s="27">
        <f>SUMIF(APCO_2831001!$A$3:$A$39,$B82,APCO_2831001!$L$3:$L$39)*-1</f>
        <v>0</v>
      </c>
    </row>
    <row r="83" spans="1:19" x14ac:dyDescent="0.25">
      <c r="A83" s="16">
        <f t="shared" si="0"/>
        <v>69</v>
      </c>
      <c r="B83" s="3" t="s">
        <v>100</v>
      </c>
      <c r="C83" s="5">
        <f t="shared" si="28"/>
        <v>4905103.09</v>
      </c>
      <c r="D83" s="5">
        <f t="shared" si="29"/>
        <v>4660590.66</v>
      </c>
      <c r="E83" s="5"/>
      <c r="F83" s="5"/>
      <c r="G83" s="5">
        <f t="shared" si="27"/>
        <v>4782847</v>
      </c>
      <c r="H83" s="5"/>
      <c r="I83" s="5">
        <f t="shared" si="30"/>
        <v>731828.54999999993</v>
      </c>
      <c r="J83" s="5">
        <f t="shared" si="31"/>
        <v>1283549.095</v>
      </c>
      <c r="K83" s="5">
        <f t="shared" si="32"/>
        <v>2767469.23</v>
      </c>
      <c r="L83" s="5"/>
      <c r="M83" s="27">
        <f>SUMIF(APCO_2831001!$A$40:$A$86,$B83,APCO_2831001!$K$40:$K$86)*-1</f>
        <v>42402.7</v>
      </c>
      <c r="N83" s="27">
        <f>SUMIF(APCO_2831001!$A$87:$A$101,$B83,APCO_2831001!$K$87:$K$101)*-1</f>
        <v>1381485.23</v>
      </c>
      <c r="O83" s="27">
        <f>SUMIF(APCO_2831001!$A$3:$A$39,$B83,APCO_2831001!$K$3:$K$39)*-1</f>
        <v>3481215.16</v>
      </c>
      <c r="P83" s="5"/>
      <c r="Q83" s="27">
        <f>SUMIF(APCO_2831001!$A$40:$A$86,$B83,APCO_2831001!$L$40:$L$86)*-1</f>
        <v>1421254.4</v>
      </c>
      <c r="R83" s="27">
        <f>SUMIF(APCO_2831001!$A$87:$A$101,$B83,APCO_2831001!$L$87:$L$101)*-1</f>
        <v>1185612.96</v>
      </c>
      <c r="S83" s="27">
        <f>SUMIF(APCO_2831001!$A$3:$A$39,$B83,APCO_2831001!$L$3:$L$39)*-1</f>
        <v>2053723.3</v>
      </c>
    </row>
    <row r="84" spans="1:19" x14ac:dyDescent="0.25">
      <c r="A84" s="16">
        <f t="shared" si="0"/>
        <v>70</v>
      </c>
      <c r="B84" s="21" t="s">
        <v>137</v>
      </c>
      <c r="C84" s="5">
        <f t="shared" si="28"/>
        <v>1897034</v>
      </c>
      <c r="D84" s="5">
        <f t="shared" si="29"/>
        <v>0.05</v>
      </c>
      <c r="E84" s="5"/>
      <c r="F84" s="5"/>
      <c r="G84" s="5">
        <f>ROUND(SUM(C84:F84)/2,0)</f>
        <v>948517</v>
      </c>
      <c r="H84" s="5"/>
      <c r="I84" s="5">
        <f t="shared" si="30"/>
        <v>948517.02500000002</v>
      </c>
      <c r="J84" s="5">
        <f t="shared" si="31"/>
        <v>0</v>
      </c>
      <c r="K84" s="5">
        <f t="shared" si="32"/>
        <v>0</v>
      </c>
      <c r="L84" s="5"/>
      <c r="M84" s="27">
        <f>SUMIF(APCO_2831001!$A$40:$A$86,$B84,APCO_2831001!$K$40:$K$86)*-1</f>
        <v>1897034</v>
      </c>
      <c r="N84" s="27">
        <f>SUMIF(APCO_2831001!$A$87:$A$101,$B84,APCO_2831001!$K$87:$K$101)*-1</f>
        <v>0</v>
      </c>
      <c r="O84" s="27">
        <f>SUMIF(APCO_2831001!$A$3:$A$39,$B84,APCO_2831001!$K$3:$K$39)*-1</f>
        <v>0</v>
      </c>
      <c r="P84" s="5"/>
      <c r="Q84" s="27">
        <f>SUMIF(APCO_2831001!$A$40:$A$86,$B84,APCO_2831001!$L$40:$L$86)*-1</f>
        <v>0.05</v>
      </c>
      <c r="R84" s="27">
        <f>SUMIF(APCO_2831001!$A$87:$A$101,$B84,APCO_2831001!$L$87:$L$101)*-1</f>
        <v>0</v>
      </c>
      <c r="S84" s="27">
        <f>SUMIF(APCO_2831001!$A$3:$A$39,$B84,APCO_2831001!$L$3:$L$39)*-1</f>
        <v>0</v>
      </c>
    </row>
    <row r="85" spans="1:19" x14ac:dyDescent="0.25">
      <c r="A85" s="16">
        <f t="shared" si="0"/>
        <v>71</v>
      </c>
      <c r="B85" s="21" t="s">
        <v>133</v>
      </c>
      <c r="C85" s="5">
        <f t="shared" si="28"/>
        <v>116187034.25</v>
      </c>
      <c r="D85" s="5">
        <f t="shared" si="29"/>
        <v>108157386.05</v>
      </c>
      <c r="E85" s="5"/>
      <c r="F85" s="5"/>
      <c r="G85" s="5">
        <f>ROUND(SUM(C85:F85)/2,0)</f>
        <v>112172210</v>
      </c>
      <c r="H85" s="5"/>
      <c r="I85" s="5">
        <f t="shared" si="30"/>
        <v>112172210.15000001</v>
      </c>
      <c r="J85" s="5">
        <f t="shared" si="31"/>
        <v>0</v>
      </c>
      <c r="K85" s="5">
        <f t="shared" si="32"/>
        <v>0</v>
      </c>
      <c r="L85" s="5"/>
      <c r="M85" s="27">
        <f>SUMIF(APCO_2831001!$A$40:$A$86,$B85,APCO_2831001!$K$40:$K$86)*-1</f>
        <v>116187034.25</v>
      </c>
      <c r="N85" s="27">
        <f>SUMIF(APCO_2831001!$A$87:$A$101,$B85,APCO_2831001!$K$87:$K$101)*-1</f>
        <v>0</v>
      </c>
      <c r="O85" s="27">
        <f>SUMIF(APCO_2831001!$A$3:$A$39,$B85,APCO_2831001!$K$3:$K$39)*-1</f>
        <v>0</v>
      </c>
      <c r="P85" s="5"/>
      <c r="Q85" s="27">
        <f>SUMIF(APCO_2831001!$A$40:$A$86,$B85,APCO_2831001!$L$40:$L$86)*-1</f>
        <v>108157386.05</v>
      </c>
      <c r="R85" s="27">
        <f>SUMIF(APCO_2831001!$A$87:$A$101,$B85,APCO_2831001!$L$87:$L$101)*-1</f>
        <v>0</v>
      </c>
      <c r="S85" s="27">
        <f>SUMIF(APCO_2831001!$A$3:$A$39,$B85,APCO_2831001!$L$3:$L$39)*-1</f>
        <v>0</v>
      </c>
    </row>
    <row r="86" spans="1:19" x14ac:dyDescent="0.25">
      <c r="A86" s="16">
        <f t="shared" si="0"/>
        <v>72</v>
      </c>
      <c r="B86" s="3" t="s">
        <v>40</v>
      </c>
      <c r="C86" s="5">
        <f t="shared" si="28"/>
        <v>4563746.5999999996</v>
      </c>
      <c r="D86" s="5">
        <f t="shared" si="29"/>
        <v>603988.35000000009</v>
      </c>
      <c r="E86" s="5"/>
      <c r="F86" s="5"/>
      <c r="G86" s="5">
        <f t="shared" si="27"/>
        <v>2583867</v>
      </c>
      <c r="H86" s="5"/>
      <c r="I86" s="5">
        <f t="shared" si="30"/>
        <v>2583867.4749999996</v>
      </c>
      <c r="J86" s="5">
        <f t="shared" si="31"/>
        <v>0</v>
      </c>
      <c r="K86" s="5">
        <f t="shared" si="32"/>
        <v>0</v>
      </c>
      <c r="L86" s="5"/>
      <c r="M86" s="27">
        <f>SUMIF(APCO_2831001!$A$40:$A$86,$B86,APCO_2831001!$K$40:$K$86)*-1</f>
        <v>4563746.5999999996</v>
      </c>
      <c r="N86" s="27">
        <f>SUMIF(APCO_2831001!$A$87:$A$101,$B86,APCO_2831001!$K$87:$K$101)*-1</f>
        <v>0</v>
      </c>
      <c r="O86" s="27">
        <f>SUMIF(APCO_2831001!$A$3:$A$39,$B86,APCO_2831001!$K$3:$K$39)*-1</f>
        <v>0</v>
      </c>
      <c r="P86" s="5"/>
      <c r="Q86" s="27">
        <f>SUMIF(APCO_2831001!$A$40:$A$86,$B86,APCO_2831001!$L$40:$L$86)*-1</f>
        <v>603988.35000000009</v>
      </c>
      <c r="R86" s="27">
        <f>SUMIF(APCO_2831001!$A$87:$A$101,$B86,APCO_2831001!$L$87:$L$101)*-1</f>
        <v>0</v>
      </c>
      <c r="S86" s="27">
        <f>SUMIF(APCO_2831001!$A$3:$A$39,$B86,APCO_2831001!$L$3:$L$39)*-1</f>
        <v>0</v>
      </c>
    </row>
    <row r="87" spans="1:19" x14ac:dyDescent="0.25">
      <c r="A87" s="16">
        <f t="shared" si="0"/>
        <v>73</v>
      </c>
      <c r="B87" s="3" t="s">
        <v>280</v>
      </c>
      <c r="C87" s="5">
        <f t="shared" si="28"/>
        <v>-679995.75</v>
      </c>
      <c r="D87" s="5">
        <f t="shared" si="29"/>
        <v>-679996.1</v>
      </c>
      <c r="E87" s="5"/>
      <c r="F87" s="5"/>
      <c r="G87" s="5">
        <f t="shared" si="27"/>
        <v>-679996</v>
      </c>
      <c r="H87" s="5"/>
      <c r="I87" s="5">
        <f t="shared" si="30"/>
        <v>-679995.92500000005</v>
      </c>
      <c r="J87" s="5">
        <f t="shared" si="31"/>
        <v>0</v>
      </c>
      <c r="K87" s="5">
        <f t="shared" si="32"/>
        <v>0</v>
      </c>
      <c r="L87" s="5"/>
      <c r="M87" s="27">
        <f>SUMIF(APCO_2831001!$A$40:$A$86,$B87,APCO_2831001!$K$40:$K$86)*-1</f>
        <v>-679995.75</v>
      </c>
      <c r="N87" s="27">
        <f>SUMIF(APCO_2831001!$A$87:$A$101,$B87,APCO_2831001!$K$87:$K$101)*-1</f>
        <v>0</v>
      </c>
      <c r="O87" s="27">
        <f>SUMIF(APCO_2831001!$A$3:$A$39,$B87,APCO_2831001!$K$3:$K$39)*-1</f>
        <v>0</v>
      </c>
      <c r="P87" s="5"/>
      <c r="Q87" s="27">
        <f>SUMIF(APCO_2831001!$A$40:$A$86,$B87,APCO_2831001!$L$40:$L$86)*-1</f>
        <v>-679996.1</v>
      </c>
      <c r="R87" s="27">
        <f>SUMIF(APCO_2831001!$A$87:$A$101,$B87,APCO_2831001!$L$87:$L$101)*-1</f>
        <v>0</v>
      </c>
      <c r="S87" s="27">
        <f>SUMIF(APCO_2831001!$A$3:$A$39,$B87,APCO_2831001!$L$3:$L$39)*-1</f>
        <v>0</v>
      </c>
    </row>
    <row r="88" spans="1:19" x14ac:dyDescent="0.25">
      <c r="A88" s="16">
        <f t="shared" si="0"/>
        <v>74</v>
      </c>
      <c r="B88" s="3" t="s">
        <v>56</v>
      </c>
      <c r="C88" s="5">
        <f t="shared" si="28"/>
        <v>50971749.390000001</v>
      </c>
      <c r="D88" s="5">
        <f t="shared" si="29"/>
        <v>49898814.079999998</v>
      </c>
      <c r="E88" s="5"/>
      <c r="F88" s="5"/>
      <c r="G88" s="5">
        <f t="shared" si="27"/>
        <v>50435282</v>
      </c>
      <c r="H88" s="5"/>
      <c r="I88" s="5">
        <f t="shared" si="30"/>
        <v>21253371.454999998</v>
      </c>
      <c r="J88" s="5">
        <f t="shared" si="31"/>
        <v>2083281.345</v>
      </c>
      <c r="K88" s="5">
        <f t="shared" si="32"/>
        <v>27098628.934999999</v>
      </c>
      <c r="L88" s="5"/>
      <c r="M88" s="27">
        <f>SUMIF(APCO_2831001!$A$40:$A$86,$B88,APCO_2831001!$K$40:$K$86)*-1</f>
        <v>21314894.190000001</v>
      </c>
      <c r="N88" s="27">
        <f>SUMIF(APCO_2831001!$A$87:$A$101,$B88,APCO_2831001!$K$87:$K$101)*-1</f>
        <v>2192250.0699999998</v>
      </c>
      <c r="O88" s="27">
        <f>SUMIF(APCO_2831001!$A$3:$A$39,$B88,APCO_2831001!$K$3:$K$39)*-1</f>
        <v>27464605.129999999</v>
      </c>
      <c r="P88" s="5"/>
      <c r="Q88" s="27">
        <f>SUMIF(APCO_2831001!$A$40:$A$86,$B88,APCO_2831001!$L$40:$L$86)*-1</f>
        <v>21191848.719999999</v>
      </c>
      <c r="R88" s="27">
        <f>SUMIF(APCO_2831001!$A$87:$A$101,$B88,APCO_2831001!$L$87:$L$101)*-1</f>
        <v>1974312.62</v>
      </c>
      <c r="S88" s="27">
        <f>SUMIF(APCO_2831001!$A$3:$A$39,$B88,APCO_2831001!$L$3:$L$39)*-1</f>
        <v>26732652.739999998</v>
      </c>
    </row>
    <row r="89" spans="1:19" x14ac:dyDescent="0.25">
      <c r="A89" s="16">
        <f t="shared" ref="A89:A186" si="33">A88+1</f>
        <v>75</v>
      </c>
      <c r="B89" s="3" t="s">
        <v>88</v>
      </c>
      <c r="C89" s="5">
        <f t="shared" si="28"/>
        <v>-76188362.949999988</v>
      </c>
      <c r="D89" s="5">
        <f t="shared" si="29"/>
        <v>-74699569</v>
      </c>
      <c r="E89" s="5"/>
      <c r="F89" s="5"/>
      <c r="G89" s="5">
        <f t="shared" si="27"/>
        <v>-75443966</v>
      </c>
      <c r="H89" s="5"/>
      <c r="I89" s="5">
        <f t="shared" si="30"/>
        <v>-27525531.25</v>
      </c>
      <c r="J89" s="5">
        <f t="shared" si="31"/>
        <v>-6317398.5</v>
      </c>
      <c r="K89" s="5">
        <f t="shared" si="32"/>
        <v>-41601036.224999994</v>
      </c>
      <c r="L89" s="5"/>
      <c r="M89" s="27">
        <f>SUMIF(APCO_2831001!$A$40:$A$86,$B89,APCO_2831001!$K$40:$K$86)*-1</f>
        <v>-28168288.75</v>
      </c>
      <c r="N89" s="27">
        <f>SUMIF(APCO_2831001!$A$87:$A$101,$B89,APCO_2831001!$K$87:$K$101)*-1</f>
        <v>-6113437.0499999998</v>
      </c>
      <c r="O89" s="27">
        <f>SUMIF(APCO_2831001!$A$3:$A$39,$B89,APCO_2831001!$K$3:$K$39)*-1</f>
        <v>-41906637.149999999</v>
      </c>
      <c r="P89" s="5"/>
      <c r="Q89" s="27">
        <f>SUMIF(APCO_2831001!$A$40:$A$86,$B89,APCO_2831001!$L$40:$L$86)*-1</f>
        <v>-26882773.75</v>
      </c>
      <c r="R89" s="27">
        <f>SUMIF(APCO_2831001!$A$87:$A$101,$B89,APCO_2831001!$L$87:$L$101)*-1</f>
        <v>-6521359.9500000002</v>
      </c>
      <c r="S89" s="27">
        <f>SUMIF(APCO_2831001!$A$3:$A$39,$B89,APCO_2831001!$L$3:$L$39)*-1</f>
        <v>-41295435.299999997</v>
      </c>
    </row>
    <row r="90" spans="1:19" x14ac:dyDescent="0.25">
      <c r="A90" s="16">
        <f t="shared" si="33"/>
        <v>76</v>
      </c>
      <c r="B90" s="3" t="s">
        <v>284</v>
      </c>
      <c r="C90" s="5">
        <f t="shared" si="28"/>
        <v>571241.53</v>
      </c>
      <c r="D90" s="5">
        <f t="shared" si="29"/>
        <v>444473.36</v>
      </c>
      <c r="E90" s="5"/>
      <c r="F90" s="5"/>
      <c r="G90" s="5">
        <f t="shared" si="27"/>
        <v>507857</v>
      </c>
      <c r="H90" s="5"/>
      <c r="I90" s="5">
        <f t="shared" si="30"/>
        <v>0</v>
      </c>
      <c r="J90" s="5">
        <f t="shared" si="31"/>
        <v>507857.44500000001</v>
      </c>
      <c r="K90" s="5">
        <f t="shared" si="32"/>
        <v>0</v>
      </c>
      <c r="L90" s="5"/>
      <c r="M90" s="27">
        <f>SUMIF(APCO_2831001!$A$40:$A$86,$B90,APCO_2831001!$K$40:$K$86)*-1</f>
        <v>0</v>
      </c>
      <c r="N90" s="27">
        <f>SUMIF(APCO_2831001!$A$87:$A$101,$B90,APCO_2831001!$K$87:$K$101)*-1</f>
        <v>571241.53</v>
      </c>
      <c r="O90" s="27">
        <f>SUMIF(APCO_2831001!$A$3:$A$39,$B90,APCO_2831001!$K$3:$K$39)*-1</f>
        <v>0</v>
      </c>
      <c r="P90" s="5"/>
      <c r="Q90" s="27">
        <f>SUMIF(APCO_2831001!$A$40:$A$86,$B90,APCO_2831001!$L$40:$L$86)*-1</f>
        <v>0</v>
      </c>
      <c r="R90" s="27">
        <f>SUMIF(APCO_2831001!$A$87:$A$101,$B90,APCO_2831001!$L$87:$L$101)*-1</f>
        <v>444473.36</v>
      </c>
      <c r="S90" s="27">
        <f>SUMIF(APCO_2831001!$A$3:$A$39,$B90,APCO_2831001!$L$3:$L$39)*-1</f>
        <v>0</v>
      </c>
    </row>
    <row r="91" spans="1:19" x14ac:dyDescent="0.25">
      <c r="A91" s="16">
        <f t="shared" si="33"/>
        <v>77</v>
      </c>
      <c r="B91" s="3" t="s">
        <v>286</v>
      </c>
      <c r="C91" s="5">
        <f t="shared" si="28"/>
        <v>33567.800000000003</v>
      </c>
      <c r="D91" s="5">
        <f t="shared" si="29"/>
        <v>33567.800000000003</v>
      </c>
      <c r="E91" s="5"/>
      <c r="F91" s="5"/>
      <c r="G91" s="5">
        <f t="shared" si="27"/>
        <v>33568</v>
      </c>
      <c r="H91" s="5"/>
      <c r="I91" s="5">
        <f t="shared" si="30"/>
        <v>33567.800000000003</v>
      </c>
      <c r="J91" s="5">
        <f t="shared" si="31"/>
        <v>0</v>
      </c>
      <c r="K91" s="5">
        <f t="shared" si="32"/>
        <v>0</v>
      </c>
      <c r="L91" s="5"/>
      <c r="M91" s="27">
        <f>SUMIF(APCO_2831001!$A$40:$A$86,$B91,APCO_2831001!$K$40:$K$86)*-1</f>
        <v>33567.800000000003</v>
      </c>
      <c r="N91" s="27">
        <f>SUMIF(APCO_2831001!$A$87:$A$101,$B91,APCO_2831001!$K$87:$K$101)*-1</f>
        <v>0</v>
      </c>
      <c r="O91" s="27">
        <f>SUMIF(APCO_2831001!$A$3:$A$39,$B91,APCO_2831001!$K$3:$K$39)*-1</f>
        <v>0</v>
      </c>
      <c r="P91" s="5"/>
      <c r="Q91" s="27">
        <f>SUMIF(APCO_2831001!$A$40:$A$86,$B91,APCO_2831001!$L$40:$L$86)*-1</f>
        <v>33567.800000000003</v>
      </c>
      <c r="R91" s="27">
        <f>SUMIF(APCO_2831001!$A$87:$A$101,$B91,APCO_2831001!$L$87:$L$101)*-1</f>
        <v>0</v>
      </c>
      <c r="S91" s="27">
        <f>SUMIF(APCO_2831001!$A$3:$A$39,$B91,APCO_2831001!$L$3:$L$39)*-1</f>
        <v>0</v>
      </c>
    </row>
    <row r="92" spans="1:19" x14ac:dyDescent="0.25">
      <c r="A92" s="16">
        <f t="shared" si="33"/>
        <v>78</v>
      </c>
      <c r="B92" s="3" t="s">
        <v>89</v>
      </c>
      <c r="C92" s="5">
        <f t="shared" si="28"/>
        <v>45312.05</v>
      </c>
      <c r="D92" s="5">
        <f t="shared" si="29"/>
        <v>45312.05</v>
      </c>
      <c r="E92" s="5"/>
      <c r="F92" s="5"/>
      <c r="G92" s="5">
        <f t="shared" si="27"/>
        <v>45312</v>
      </c>
      <c r="H92" s="5"/>
      <c r="I92" s="5">
        <f t="shared" si="30"/>
        <v>0</v>
      </c>
      <c r="J92" s="5">
        <f t="shared" si="31"/>
        <v>18841.900000000001</v>
      </c>
      <c r="K92" s="5">
        <f t="shared" si="32"/>
        <v>26470.15</v>
      </c>
      <c r="L92" s="5"/>
      <c r="M92" s="27">
        <f>SUMIF(APCO_2831001!$A$40:$A$86,$B92,APCO_2831001!$K$40:$K$86)*-1</f>
        <v>0</v>
      </c>
      <c r="N92" s="27">
        <f>SUMIF(APCO_2831001!$A$87:$A$101,$B92,APCO_2831001!$K$87:$K$101)*-1</f>
        <v>18841.900000000001</v>
      </c>
      <c r="O92" s="27">
        <f>SUMIF(APCO_2831001!$A$3:$A$39,$B92,APCO_2831001!$K$3:$K$39)*-1</f>
        <v>26470.15</v>
      </c>
      <c r="P92" s="5"/>
      <c r="Q92" s="27">
        <f>SUMIF(APCO_2831001!$A$40:$A$86,$B92,APCO_2831001!$L$40:$L$86)*-1</f>
        <v>0</v>
      </c>
      <c r="R92" s="27">
        <f>SUMIF(APCO_2831001!$A$87:$A$101,$B92,APCO_2831001!$L$87:$L$101)*-1</f>
        <v>18841.900000000001</v>
      </c>
      <c r="S92" s="27">
        <f>SUMIF(APCO_2831001!$A$3:$A$39,$B92,APCO_2831001!$L$3:$L$39)*-1</f>
        <v>26470.15</v>
      </c>
    </row>
    <row r="93" spans="1:19" x14ac:dyDescent="0.25">
      <c r="A93" s="16">
        <f t="shared" si="33"/>
        <v>79</v>
      </c>
      <c r="B93" s="3" t="s">
        <v>90</v>
      </c>
      <c r="C93" s="5">
        <f t="shared" si="28"/>
        <v>-15741.95</v>
      </c>
      <c r="D93" s="5">
        <f t="shared" si="29"/>
        <v>-15741.95</v>
      </c>
      <c r="E93" s="5"/>
      <c r="F93" s="5"/>
      <c r="G93" s="5">
        <f t="shared" si="27"/>
        <v>-15742</v>
      </c>
      <c r="H93" s="5"/>
      <c r="I93" s="5">
        <f t="shared" si="30"/>
        <v>0</v>
      </c>
      <c r="J93" s="5">
        <f t="shared" si="31"/>
        <v>-11175.15</v>
      </c>
      <c r="K93" s="5">
        <f t="shared" si="32"/>
        <v>-4566.8</v>
      </c>
      <c r="L93" s="5"/>
      <c r="M93" s="27">
        <f>SUMIF(APCO_2831001!$A$40:$A$86,$B93,APCO_2831001!$K$40:$K$86)*-1</f>
        <v>0</v>
      </c>
      <c r="N93" s="27">
        <f>SUMIF(APCO_2831001!$A$87:$A$101,$B93,APCO_2831001!$K$87:$K$101)*-1</f>
        <v>-11175.15</v>
      </c>
      <c r="O93" s="27">
        <f>SUMIF(APCO_2831001!$A$3:$A$39,$B93,APCO_2831001!$K$3:$K$39)*-1</f>
        <v>-4566.8</v>
      </c>
      <c r="P93" s="5"/>
      <c r="Q93" s="27">
        <f>SUMIF(APCO_2831001!$A$40:$A$86,$B93,APCO_2831001!$L$40:$L$86)*-1</f>
        <v>0</v>
      </c>
      <c r="R93" s="27">
        <f>SUMIF(APCO_2831001!$A$87:$A$101,$B93,APCO_2831001!$L$87:$L$101)*-1</f>
        <v>-11175.15</v>
      </c>
      <c r="S93" s="27">
        <f>SUMIF(APCO_2831001!$A$3:$A$39,$B93,APCO_2831001!$L$3:$L$39)*-1</f>
        <v>-4566.8</v>
      </c>
    </row>
    <row r="94" spans="1:19" x14ac:dyDescent="0.25">
      <c r="A94" s="16">
        <f t="shared" si="33"/>
        <v>80</v>
      </c>
      <c r="B94" s="3" t="s">
        <v>564</v>
      </c>
      <c r="C94" s="5">
        <f t="shared" si="28"/>
        <v>340471.61</v>
      </c>
      <c r="D94" s="5">
        <f t="shared" si="29"/>
        <v>284823.01</v>
      </c>
      <c r="E94" s="5"/>
      <c r="F94" s="5"/>
      <c r="G94" s="5">
        <f t="shared" ref="G94" si="34">ROUND(SUM(C94:F94)/2,0)</f>
        <v>312647</v>
      </c>
      <c r="H94" s="5"/>
      <c r="I94" s="5">
        <f t="shared" si="30"/>
        <v>312647.31</v>
      </c>
      <c r="J94" s="5">
        <f t="shared" si="31"/>
        <v>0</v>
      </c>
      <c r="K94" s="5">
        <f t="shared" si="32"/>
        <v>0</v>
      </c>
      <c r="L94" s="5"/>
      <c r="M94" s="27">
        <f>SUMIF(APCO_2831001!$A$40:$A$86,$B94,APCO_2831001!$K$40:$K$86)*-1</f>
        <v>340471.61</v>
      </c>
      <c r="N94" s="27">
        <f>SUMIF(APCO_2831001!$A$87:$A$101,$B94,APCO_2831001!$K$87:$K$101)*-1</f>
        <v>0</v>
      </c>
      <c r="O94" s="27">
        <f>SUMIF(APCO_2831001!$A$3:$A$39,$B94,APCO_2831001!$K$3:$K$39)*-1</f>
        <v>0</v>
      </c>
      <c r="P94" s="5"/>
      <c r="Q94" s="27">
        <f>SUMIF(APCO_2831001!$A$40:$A$86,$B94,APCO_2831001!$L$40:$L$86)*-1</f>
        <v>284823.01</v>
      </c>
      <c r="R94" s="27">
        <f>SUMIF(APCO_2831001!$A$87:$A$101,$B94,APCO_2831001!$L$87:$L$101)*-1</f>
        <v>0</v>
      </c>
      <c r="S94" s="27">
        <f>SUMIF(APCO_2831001!$A$3:$A$39,$B94,APCO_2831001!$L$3:$L$39)*-1</f>
        <v>0</v>
      </c>
    </row>
    <row r="95" spans="1:19" x14ac:dyDescent="0.25">
      <c r="A95" s="16">
        <f t="shared" si="33"/>
        <v>81</v>
      </c>
      <c r="B95" s="3" t="s">
        <v>109</v>
      </c>
      <c r="C95" s="5">
        <f t="shared" si="28"/>
        <v>25281917.199999999</v>
      </c>
      <c r="D95" s="5">
        <f t="shared" si="29"/>
        <v>18331896.050000001</v>
      </c>
      <c r="E95" s="5"/>
      <c r="F95" s="5"/>
      <c r="G95" s="5">
        <f t="shared" si="27"/>
        <v>21806907</v>
      </c>
      <c r="H95" s="5"/>
      <c r="I95" s="5">
        <f t="shared" si="30"/>
        <v>0</v>
      </c>
      <c r="J95" s="5">
        <f t="shared" si="31"/>
        <v>0</v>
      </c>
      <c r="K95" s="5">
        <f t="shared" si="32"/>
        <v>21806906.625</v>
      </c>
      <c r="L95" s="5"/>
      <c r="M95" s="27">
        <f>SUMIF(APCO_2831001!$A$40:$A$86,$B95,APCO_2831001!$K$40:$K$86)*-1</f>
        <v>0</v>
      </c>
      <c r="N95" s="27">
        <f>SUMIF(APCO_2831001!$A$87:$A$101,$B95,APCO_2831001!$K$87:$K$101)*-1</f>
        <v>0</v>
      </c>
      <c r="O95" s="27">
        <f>SUMIF(APCO_2831001!$A$3:$A$39,$B95,APCO_2831001!$K$3:$K$39)*-1</f>
        <v>25281917.199999999</v>
      </c>
      <c r="P95" s="5"/>
      <c r="Q95" s="27">
        <f>SUMIF(APCO_2831001!$A$40:$A$86,$B95,APCO_2831001!$L$40:$L$86)*-1</f>
        <v>0</v>
      </c>
      <c r="R95" s="27">
        <f>SUMIF(APCO_2831001!$A$87:$A$101,$B95,APCO_2831001!$L$87:$L$101)*-1</f>
        <v>0</v>
      </c>
      <c r="S95" s="27">
        <f>SUMIF(APCO_2831001!$A$3:$A$39,$B95,APCO_2831001!$L$3:$L$39)*-1</f>
        <v>18331896.050000001</v>
      </c>
    </row>
    <row r="96" spans="1:19" x14ac:dyDescent="0.25">
      <c r="A96" s="16">
        <f t="shared" si="33"/>
        <v>82</v>
      </c>
      <c r="B96" s="3" t="s">
        <v>289</v>
      </c>
      <c r="C96" s="5">
        <f t="shared" si="28"/>
        <v>0</v>
      </c>
      <c r="D96" s="5">
        <f t="shared" si="29"/>
        <v>0</v>
      </c>
      <c r="E96" s="5"/>
      <c r="F96" s="5"/>
      <c r="G96" s="5">
        <f t="shared" si="27"/>
        <v>0</v>
      </c>
      <c r="H96" s="5"/>
      <c r="I96" s="5">
        <f t="shared" si="30"/>
        <v>0</v>
      </c>
      <c r="J96" s="5">
        <f t="shared" si="31"/>
        <v>0</v>
      </c>
      <c r="K96" s="5">
        <f t="shared" si="32"/>
        <v>0</v>
      </c>
      <c r="L96" s="5"/>
      <c r="M96" s="27">
        <f>SUMIF(APCO_2831001!$A$40:$A$86,$B96,APCO_2831001!$K$40:$K$86)*-1</f>
        <v>0</v>
      </c>
      <c r="N96" s="27">
        <f>SUMIF(APCO_2831001!$A$87:$A$101,$B96,APCO_2831001!$K$87:$K$101)*-1</f>
        <v>0</v>
      </c>
      <c r="O96" s="27">
        <f>SUMIF(APCO_2831001!$A$3:$A$39,$B96,APCO_2831001!$K$3:$K$39)*-1</f>
        <v>0</v>
      </c>
      <c r="P96" s="5"/>
      <c r="Q96" s="27">
        <f>SUMIF(APCO_2831001!$A$40:$A$86,$B96,APCO_2831001!$L$40:$L$86)*-1</f>
        <v>0</v>
      </c>
      <c r="R96" s="27">
        <f>SUMIF(APCO_2831001!$A$87:$A$101,$B96,APCO_2831001!$L$87:$L$101)*-1</f>
        <v>0</v>
      </c>
      <c r="S96" s="27">
        <f>SUMIF(APCO_2831001!$A$3:$A$39,$B96,APCO_2831001!$L$3:$L$39)*-1</f>
        <v>0</v>
      </c>
    </row>
    <row r="97" spans="1:19" x14ac:dyDescent="0.25">
      <c r="A97" s="16">
        <f t="shared" si="33"/>
        <v>83</v>
      </c>
      <c r="B97" s="3" t="s">
        <v>291</v>
      </c>
      <c r="C97" s="5">
        <f t="shared" si="28"/>
        <v>1245298.18</v>
      </c>
      <c r="D97" s="5">
        <f t="shared" si="29"/>
        <v>1576687.75</v>
      </c>
      <c r="E97" s="5"/>
      <c r="F97" s="5"/>
      <c r="G97" s="5">
        <f t="shared" ref="G97" si="35">ROUND(SUM(C97:F97)/2,0)</f>
        <v>1410993</v>
      </c>
      <c r="H97" s="5"/>
      <c r="I97" s="5">
        <f t="shared" si="30"/>
        <v>0</v>
      </c>
      <c r="J97" s="5">
        <f t="shared" si="31"/>
        <v>0</v>
      </c>
      <c r="K97" s="5">
        <f t="shared" si="32"/>
        <v>1410992.9649999999</v>
      </c>
      <c r="L97" s="5"/>
      <c r="M97" s="27">
        <f>SUMIF(APCO_2831001!$A$40:$A$86,$B97,APCO_2831001!$K$40:$K$86)*-1</f>
        <v>0</v>
      </c>
      <c r="N97" s="27">
        <f>SUMIF(APCO_2831001!$A$87:$A$101,$B97,APCO_2831001!$K$87:$K$101)*-1</f>
        <v>0</v>
      </c>
      <c r="O97" s="27">
        <f>SUMIF(APCO_2831001!$A$3:$A$39,$B97,APCO_2831001!$K$3:$K$39)*-1</f>
        <v>1245298.18</v>
      </c>
      <c r="P97" s="5"/>
      <c r="Q97" s="27">
        <f>SUMIF(APCO_2831001!$A$40:$A$86,$B97,APCO_2831001!$L$40:$L$86)*-1</f>
        <v>0</v>
      </c>
      <c r="R97" s="27">
        <f>SUMIF(APCO_2831001!$A$87:$A$101,$B97,APCO_2831001!$L$87:$L$101)*-1</f>
        <v>0</v>
      </c>
      <c r="S97" s="27">
        <f>SUMIF(APCO_2831001!$A$3:$A$39,$B97,APCO_2831001!$L$3:$L$39)*-1</f>
        <v>1576687.75</v>
      </c>
    </row>
    <row r="98" spans="1:19" x14ac:dyDescent="0.25">
      <c r="A98" s="16">
        <f t="shared" si="33"/>
        <v>84</v>
      </c>
      <c r="B98" s="21" t="s">
        <v>138</v>
      </c>
      <c r="C98" s="5">
        <f t="shared" si="28"/>
        <v>154926</v>
      </c>
      <c r="D98" s="5">
        <f t="shared" si="29"/>
        <v>154926</v>
      </c>
      <c r="E98" s="5"/>
      <c r="F98" s="5"/>
      <c r="G98" s="5">
        <f t="shared" si="27"/>
        <v>154926</v>
      </c>
      <c r="H98" s="5"/>
      <c r="I98" s="5">
        <f t="shared" si="30"/>
        <v>154926</v>
      </c>
      <c r="J98" s="5">
        <f t="shared" si="31"/>
        <v>0</v>
      </c>
      <c r="K98" s="5">
        <f t="shared" si="32"/>
        <v>0</v>
      </c>
      <c r="L98" s="5"/>
      <c r="M98" s="27">
        <f>SUMIF(APCO_2831001!$A$40:$A$86,$B98,APCO_2831001!$K$40:$K$86)*-1</f>
        <v>154926</v>
      </c>
      <c r="N98" s="27">
        <f>SUMIF(APCO_2831001!$A$87:$A$101,$B98,APCO_2831001!$K$87:$K$101)*-1</f>
        <v>0</v>
      </c>
      <c r="O98" s="27">
        <f>SUMIF(APCO_2831001!$A$3:$A$39,$B98,APCO_2831001!$K$3:$K$39)*-1</f>
        <v>0</v>
      </c>
      <c r="P98" s="5"/>
      <c r="Q98" s="27">
        <f>SUMIF(APCO_2831001!$A$40:$A$86,$B98,APCO_2831001!$L$40:$L$86)*-1</f>
        <v>154926</v>
      </c>
      <c r="R98" s="27">
        <f>SUMIF(APCO_2831001!$A$87:$A$101,$B98,APCO_2831001!$L$87:$L$101)*-1</f>
        <v>0</v>
      </c>
      <c r="S98" s="27">
        <f>SUMIF(APCO_2831001!$A$3:$A$39,$B98,APCO_2831001!$L$3:$L$39)*-1</f>
        <v>0</v>
      </c>
    </row>
    <row r="99" spans="1:19" x14ac:dyDescent="0.25">
      <c r="A99" s="16">
        <f t="shared" si="33"/>
        <v>85</v>
      </c>
      <c r="B99" s="3" t="s">
        <v>296</v>
      </c>
      <c r="C99" s="5">
        <f t="shared" si="28"/>
        <v>9007271.6500000004</v>
      </c>
      <c r="D99" s="5">
        <f t="shared" si="29"/>
        <v>8894213.9499999993</v>
      </c>
      <c r="E99" s="5"/>
      <c r="F99" s="5"/>
      <c r="G99" s="5">
        <f>ROUND(SUM(C99:F99)/2,0)</f>
        <v>8950743</v>
      </c>
      <c r="H99" s="5"/>
      <c r="I99" s="5">
        <f t="shared" si="30"/>
        <v>8950742.8000000007</v>
      </c>
      <c r="J99" s="5">
        <f t="shared" si="31"/>
        <v>0</v>
      </c>
      <c r="K99" s="5">
        <f t="shared" si="32"/>
        <v>0</v>
      </c>
      <c r="L99" s="5"/>
      <c r="M99" s="27">
        <f>SUMIF(APCO_2831001!$A$40:$A$86,$B99,APCO_2831001!$K$40:$K$86)*-1</f>
        <v>9007271.6500000004</v>
      </c>
      <c r="N99" s="27">
        <f>SUMIF(APCO_2831001!$A$87:$A$101,$B99,APCO_2831001!$K$87:$K$101)*-1</f>
        <v>0</v>
      </c>
      <c r="O99" s="27">
        <f>SUMIF(APCO_2831001!$A$3:$A$39,$B99,APCO_2831001!$K$3:$K$39)*-1</f>
        <v>0</v>
      </c>
      <c r="P99" s="5"/>
      <c r="Q99" s="27">
        <f>SUMIF(APCO_2831001!$A$40:$A$86,$B99,APCO_2831001!$L$40:$L$86)*-1</f>
        <v>8894213.9499999993</v>
      </c>
      <c r="R99" s="27">
        <f>SUMIF(APCO_2831001!$A$87:$A$101,$B99,APCO_2831001!$L$87:$L$101)*-1</f>
        <v>0</v>
      </c>
      <c r="S99" s="27">
        <f>SUMIF(APCO_2831001!$A$3:$A$39,$B99,APCO_2831001!$L$3:$L$39)*-1</f>
        <v>0</v>
      </c>
    </row>
    <row r="100" spans="1:19" x14ac:dyDescent="0.25">
      <c r="A100" s="16">
        <f t="shared" si="33"/>
        <v>86</v>
      </c>
      <c r="B100" s="3" t="s">
        <v>298</v>
      </c>
      <c r="C100" s="5">
        <f t="shared" si="28"/>
        <v>-375757.85</v>
      </c>
      <c r="D100" s="5">
        <f t="shared" si="29"/>
        <v>-375757.85</v>
      </c>
      <c r="E100" s="5"/>
      <c r="F100" s="5"/>
      <c r="G100" s="5">
        <f t="shared" si="27"/>
        <v>-375758</v>
      </c>
      <c r="H100" s="5"/>
      <c r="I100" s="5">
        <f t="shared" si="30"/>
        <v>-375757.85</v>
      </c>
      <c r="J100" s="5">
        <f t="shared" si="31"/>
        <v>0</v>
      </c>
      <c r="K100" s="5">
        <f t="shared" si="32"/>
        <v>0</v>
      </c>
      <c r="L100" s="5"/>
      <c r="M100" s="27">
        <f>SUMIF(APCO_2831001!$A$40:$A$86,$B100,APCO_2831001!$K$40:$K$86)*-1</f>
        <v>-375757.85</v>
      </c>
      <c r="N100" s="27">
        <f>SUMIF(APCO_2831001!$A$87:$A$101,$B100,APCO_2831001!$K$87:$K$101)*-1</f>
        <v>0</v>
      </c>
      <c r="O100" s="27">
        <f>SUMIF(APCO_2831001!$A$3:$A$39,$B100,APCO_2831001!$K$3:$K$39)*-1</f>
        <v>0</v>
      </c>
      <c r="P100" s="5"/>
      <c r="Q100" s="27">
        <f>SUMIF(APCO_2831001!$A$40:$A$86,$B100,APCO_2831001!$L$40:$L$86)*-1</f>
        <v>-375757.85</v>
      </c>
      <c r="R100" s="27">
        <f>SUMIF(APCO_2831001!$A$87:$A$101,$B100,APCO_2831001!$L$87:$L$101)*-1</f>
        <v>0</v>
      </c>
      <c r="S100" s="27">
        <f>SUMIF(APCO_2831001!$A$3:$A$39,$B100,APCO_2831001!$L$3:$L$39)*-1</f>
        <v>0</v>
      </c>
    </row>
    <row r="101" spans="1:19" x14ac:dyDescent="0.25">
      <c r="A101" s="16">
        <f t="shared" si="33"/>
        <v>87</v>
      </c>
      <c r="B101" s="3" t="s">
        <v>41</v>
      </c>
      <c r="C101" s="5">
        <f t="shared" si="28"/>
        <v>-11907.75</v>
      </c>
      <c r="D101" s="5">
        <f t="shared" si="29"/>
        <v>-11907.75</v>
      </c>
      <c r="E101" s="5"/>
      <c r="F101" s="5"/>
      <c r="G101" s="5">
        <f t="shared" si="27"/>
        <v>-11908</v>
      </c>
      <c r="H101" s="5"/>
      <c r="I101" s="5">
        <f t="shared" si="30"/>
        <v>-11907.75</v>
      </c>
      <c r="J101" s="5">
        <f t="shared" si="31"/>
        <v>0</v>
      </c>
      <c r="K101" s="5">
        <f t="shared" si="32"/>
        <v>0</v>
      </c>
      <c r="L101" s="5"/>
      <c r="M101" s="27">
        <f>SUMIF(APCO_2831001!$A$40:$A$86,$B101,APCO_2831001!$K$40:$K$86)*-1</f>
        <v>-11907.75</v>
      </c>
      <c r="N101" s="27">
        <f>SUMIF(APCO_2831001!$A$87:$A$101,$B101,APCO_2831001!$K$87:$K$101)*-1</f>
        <v>0</v>
      </c>
      <c r="O101" s="27">
        <f>SUMIF(APCO_2831001!$A$3:$A$39,$B101,APCO_2831001!$K$3:$K$39)*-1</f>
        <v>0</v>
      </c>
      <c r="P101" s="5"/>
      <c r="Q101" s="27">
        <f>SUMIF(APCO_2831001!$A$40:$A$86,$B101,APCO_2831001!$L$40:$L$86)*-1</f>
        <v>-11907.75</v>
      </c>
      <c r="R101" s="27">
        <f>SUMIF(APCO_2831001!$A$87:$A$101,$B101,APCO_2831001!$L$87:$L$101)*-1</f>
        <v>0</v>
      </c>
      <c r="S101" s="27">
        <f>SUMIF(APCO_2831001!$A$3:$A$39,$B101,APCO_2831001!$L$3:$L$39)*-1</f>
        <v>0</v>
      </c>
    </row>
    <row r="102" spans="1:19" x14ac:dyDescent="0.25">
      <c r="A102" s="16">
        <f t="shared" si="33"/>
        <v>88</v>
      </c>
      <c r="B102" s="21" t="s">
        <v>139</v>
      </c>
      <c r="C102" s="5">
        <f t="shared" si="28"/>
        <v>0</v>
      </c>
      <c r="D102" s="5">
        <f t="shared" si="29"/>
        <v>0</v>
      </c>
      <c r="E102" s="5"/>
      <c r="F102" s="5"/>
      <c r="G102" s="5">
        <f>ROUND(SUM(C102:F102)/2,0)</f>
        <v>0</v>
      </c>
      <c r="H102" s="5"/>
      <c r="I102" s="5">
        <f t="shared" si="30"/>
        <v>0</v>
      </c>
      <c r="J102" s="5">
        <f t="shared" si="31"/>
        <v>0</v>
      </c>
      <c r="K102" s="5">
        <f t="shared" si="32"/>
        <v>0</v>
      </c>
      <c r="L102" s="5"/>
      <c r="M102" s="27">
        <f>SUMIF(APCO_2831001!$A$40:$A$86,$B102,APCO_2831001!$K$40:$K$86)*-1</f>
        <v>0</v>
      </c>
      <c r="N102" s="27">
        <f>SUMIF(APCO_2831001!$A$87:$A$101,$B102,APCO_2831001!$K$87:$K$101)*-1</f>
        <v>0</v>
      </c>
      <c r="O102" s="27">
        <f>SUMIF(APCO_2831001!$A$3:$A$39,$B102,APCO_2831001!$K$3:$K$39)*-1</f>
        <v>0</v>
      </c>
      <c r="P102" s="5"/>
      <c r="Q102" s="27">
        <f>SUMIF(APCO_2831001!$A$40:$A$86,$B102,APCO_2831001!$L$40:$L$86)*-1</f>
        <v>0</v>
      </c>
      <c r="R102" s="27">
        <f>SUMIF(APCO_2831001!$A$87:$A$101,$B102,APCO_2831001!$L$87:$L$101)*-1</f>
        <v>0</v>
      </c>
      <c r="S102" s="27">
        <f>SUMIF(APCO_2831001!$A$3:$A$39,$B102,APCO_2831001!$L$3:$L$39)*-1</f>
        <v>0</v>
      </c>
    </row>
    <row r="103" spans="1:19" x14ac:dyDescent="0.25">
      <c r="A103" s="16">
        <f t="shared" si="33"/>
        <v>89</v>
      </c>
      <c r="B103" s="3" t="s">
        <v>77</v>
      </c>
      <c r="C103" s="5">
        <f t="shared" si="28"/>
        <v>441889.74</v>
      </c>
      <c r="D103" s="5">
        <f t="shared" si="29"/>
        <v>247764.74</v>
      </c>
      <c r="E103" s="5"/>
      <c r="F103" s="5"/>
      <c r="G103" s="5">
        <f t="shared" si="27"/>
        <v>344827</v>
      </c>
      <c r="H103" s="5"/>
      <c r="I103" s="5">
        <f t="shared" si="30"/>
        <v>0</v>
      </c>
      <c r="J103" s="5">
        <f t="shared" si="31"/>
        <v>0</v>
      </c>
      <c r="K103" s="5">
        <f t="shared" si="32"/>
        <v>344827.24</v>
      </c>
      <c r="L103" s="5"/>
      <c r="M103" s="27">
        <f>SUMIF(APCO_2831001!$A$40:$A$86,$B103,APCO_2831001!$K$40:$K$86)*-1</f>
        <v>0</v>
      </c>
      <c r="N103" s="27">
        <f>SUMIF(APCO_2831001!$A$87:$A$101,$B103,APCO_2831001!$K$87:$K$101)*-1</f>
        <v>0</v>
      </c>
      <c r="O103" s="27">
        <f>SUMIF(APCO_2831001!$A$3:$A$39,$B103,APCO_2831001!$K$3:$K$39)*-1</f>
        <v>441889.74</v>
      </c>
      <c r="P103" s="5"/>
      <c r="Q103" s="27">
        <f>SUMIF(APCO_2831001!$A$40:$A$86,$B103,APCO_2831001!$L$40:$L$86)*-1</f>
        <v>0</v>
      </c>
      <c r="R103" s="27">
        <f>SUMIF(APCO_2831001!$A$87:$A$101,$B103,APCO_2831001!$L$87:$L$101)*-1</f>
        <v>0</v>
      </c>
      <c r="S103" s="27">
        <f>SUMIF(APCO_2831001!$A$3:$A$39,$B103,APCO_2831001!$L$3:$L$39)*-1</f>
        <v>247764.74</v>
      </c>
    </row>
    <row r="104" spans="1:19" x14ac:dyDescent="0.25">
      <c r="A104" s="16">
        <f t="shared" si="33"/>
        <v>90</v>
      </c>
      <c r="B104" s="3" t="s">
        <v>78</v>
      </c>
      <c r="C104" s="5">
        <f t="shared" si="28"/>
        <v>-0.97</v>
      </c>
      <c r="D104" s="5">
        <f t="shared" si="29"/>
        <v>-0.97</v>
      </c>
      <c r="E104" s="5"/>
      <c r="F104" s="5"/>
      <c r="G104" s="5">
        <f t="shared" si="27"/>
        <v>-1</v>
      </c>
      <c r="H104" s="5"/>
      <c r="I104" s="5">
        <f t="shared" si="30"/>
        <v>0</v>
      </c>
      <c r="J104" s="5">
        <f t="shared" si="31"/>
        <v>0</v>
      </c>
      <c r="K104" s="5">
        <f t="shared" si="32"/>
        <v>-0.97</v>
      </c>
      <c r="L104" s="5"/>
      <c r="M104" s="27">
        <f>SUMIF(APCO_2831001!$A$40:$A$86,$B104,APCO_2831001!$K$40:$K$86)*-1</f>
        <v>0</v>
      </c>
      <c r="N104" s="27">
        <f>SUMIF(APCO_2831001!$A$87:$A$101,$B104,APCO_2831001!$K$87:$K$101)*-1</f>
        <v>0</v>
      </c>
      <c r="O104" s="27">
        <f>SUMIF(APCO_2831001!$A$3:$A$39,$B104,APCO_2831001!$K$3:$K$39)*-1</f>
        <v>-0.97</v>
      </c>
      <c r="P104" s="5"/>
      <c r="Q104" s="27">
        <f>SUMIF(APCO_2831001!$A$40:$A$86,$B104,APCO_2831001!$L$40:$L$86)*-1</f>
        <v>0</v>
      </c>
      <c r="R104" s="27">
        <f>SUMIF(APCO_2831001!$A$87:$A$101,$B104,APCO_2831001!$L$87:$L$101)*-1</f>
        <v>0</v>
      </c>
      <c r="S104" s="27">
        <f>SUMIF(APCO_2831001!$A$3:$A$39,$B104,APCO_2831001!$L$3:$L$39)*-1</f>
        <v>-0.97</v>
      </c>
    </row>
    <row r="105" spans="1:19" x14ac:dyDescent="0.25">
      <c r="A105" s="16">
        <f t="shared" si="33"/>
        <v>91</v>
      </c>
      <c r="B105" s="53" t="s">
        <v>301</v>
      </c>
      <c r="C105" s="54">
        <f t="shared" si="28"/>
        <v>833810.76</v>
      </c>
      <c r="D105" s="54">
        <f t="shared" si="29"/>
        <v>209655.96</v>
      </c>
      <c r="E105" s="54"/>
      <c r="F105" s="54"/>
      <c r="G105" s="54">
        <f t="shared" si="27"/>
        <v>521733</v>
      </c>
      <c r="H105" s="54"/>
      <c r="I105" s="54">
        <f t="shared" si="30"/>
        <v>521733.36</v>
      </c>
      <c r="J105" s="54">
        <f t="shared" si="31"/>
        <v>0</v>
      </c>
      <c r="K105" s="54">
        <f t="shared" si="32"/>
        <v>0</v>
      </c>
      <c r="L105" s="54"/>
      <c r="M105" s="54">
        <f>SUMIF(APCO_2831001!$A$40:$A$86,$B105,APCO_2831001!$K$40:$K$86)*-1</f>
        <v>833810.76</v>
      </c>
      <c r="N105" s="54">
        <f>SUMIF(APCO_2831001!$A$87:$A$101,$B105,APCO_2831001!$K$87:$K$101)*-1</f>
        <v>0</v>
      </c>
      <c r="O105" s="54">
        <f>SUMIF(APCO_2831001!$A$3:$A$39,$B105,APCO_2831001!$K$3:$K$39)*-1</f>
        <v>0</v>
      </c>
      <c r="P105" s="54"/>
      <c r="Q105" s="54">
        <f>SUMIF(APCO_2831001!$A$40:$A$86,$B105,APCO_2831001!$L$40:$L$86)*-1</f>
        <v>209655.96</v>
      </c>
      <c r="R105" s="54">
        <f>SUMIF(APCO_2831001!$A$87:$A$101,$B105,APCO_2831001!$L$87:$L$101)*-1</f>
        <v>0</v>
      </c>
      <c r="S105" s="54">
        <f>SUMIF(APCO_2831001!$A$3:$A$39,$B105,APCO_2831001!$L$3:$L$39)*-1</f>
        <v>0</v>
      </c>
    </row>
    <row r="106" spans="1:19" x14ac:dyDescent="0.25">
      <c r="A106" s="16">
        <f t="shared" si="33"/>
        <v>92</v>
      </c>
      <c r="B106" s="21" t="s">
        <v>307</v>
      </c>
      <c r="C106" s="5">
        <f t="shared" si="28"/>
        <v>76188362.949999988</v>
      </c>
      <c r="D106" s="5">
        <f t="shared" si="29"/>
        <v>74699569</v>
      </c>
      <c r="E106" s="5"/>
      <c r="F106" s="5"/>
      <c r="G106" s="5">
        <f t="shared" ref="G106:G112" si="36">ROUND(SUM(C106:F106)/2,0)</f>
        <v>75443966</v>
      </c>
      <c r="H106" s="5"/>
      <c r="I106" s="5">
        <f t="shared" si="30"/>
        <v>27525531.25</v>
      </c>
      <c r="J106" s="5">
        <f t="shared" si="31"/>
        <v>6317398.5</v>
      </c>
      <c r="K106" s="5">
        <f t="shared" si="32"/>
        <v>41601036.224999994</v>
      </c>
      <c r="L106" s="5"/>
      <c r="M106" s="27">
        <f>SUMIF(APCO_2831001!$A$40:$A$86,$B106,APCO_2831001!$K$40:$K$86)*-1</f>
        <v>28168288.75</v>
      </c>
      <c r="N106" s="27">
        <f>SUMIF(APCO_2831001!$A$87:$A$101,$B106,APCO_2831001!$K$87:$K$101)*-1</f>
        <v>6113437.0499999998</v>
      </c>
      <c r="O106" s="27">
        <f>SUMIF(APCO_2831001!$A$3:$A$39,$B106,APCO_2831001!$K$3:$K$39)*-1</f>
        <v>41906637.149999999</v>
      </c>
      <c r="P106" s="5"/>
      <c r="Q106" s="27">
        <f>SUMIF(APCO_2831001!$A$40:$A$86,$B106,APCO_2831001!$L$40:$L$86)*-1</f>
        <v>26882773.75</v>
      </c>
      <c r="R106" s="27">
        <f>SUMIF(APCO_2831001!$A$87:$A$101,$B106,APCO_2831001!$L$87:$L$101)*-1</f>
        <v>6521359.9500000002</v>
      </c>
      <c r="S106" s="27">
        <f>SUMIF(APCO_2831001!$A$3:$A$39,$B106,APCO_2831001!$L$3:$L$39)*-1</f>
        <v>41295435.299999997</v>
      </c>
    </row>
    <row r="107" spans="1:19" x14ac:dyDescent="0.25">
      <c r="A107" s="16">
        <f t="shared" si="33"/>
        <v>93</v>
      </c>
      <c r="B107" s="21" t="s">
        <v>309</v>
      </c>
      <c r="C107" s="5">
        <f t="shared" si="28"/>
        <v>219608.19999999998</v>
      </c>
      <c r="D107" s="5">
        <f t="shared" si="29"/>
        <v>112074.2</v>
      </c>
      <c r="E107" s="5"/>
      <c r="F107" s="5"/>
      <c r="G107" s="5">
        <f t="shared" si="36"/>
        <v>165841</v>
      </c>
      <c r="H107" s="5"/>
      <c r="I107" s="5">
        <f t="shared" si="30"/>
        <v>-42.875</v>
      </c>
      <c r="J107" s="5">
        <f t="shared" si="31"/>
        <v>0</v>
      </c>
      <c r="K107" s="5">
        <f t="shared" si="32"/>
        <v>165884.07500000001</v>
      </c>
      <c r="L107" s="5"/>
      <c r="M107" s="27">
        <f>SUMIF(APCO_2831001!$A$40:$A$86,$B107,APCO_2831001!$K$40:$K$86)*-1</f>
        <v>-68.95</v>
      </c>
      <c r="N107" s="27">
        <f>SUMIF(APCO_2831001!$A$87:$A$101,$B107,APCO_2831001!$K$87:$K$101)*-1</f>
        <v>0</v>
      </c>
      <c r="O107" s="27">
        <f>SUMIF(APCO_2831001!$A$3:$A$39,$B107,APCO_2831001!$K$3:$K$39)*-1</f>
        <v>219677.15</v>
      </c>
      <c r="P107" s="5"/>
      <c r="Q107" s="27">
        <f>SUMIF(APCO_2831001!$A$40:$A$86,$B107,APCO_2831001!$L$40:$L$86)*-1</f>
        <v>-16.8</v>
      </c>
      <c r="R107" s="27">
        <f>SUMIF(APCO_2831001!$A$87:$A$101,$B107,APCO_2831001!$L$87:$L$101)*-1</f>
        <v>0</v>
      </c>
      <c r="S107" s="27">
        <f>SUMIF(APCO_2831001!$A$3:$A$39,$B107,APCO_2831001!$L$3:$L$39)*-1</f>
        <v>112091</v>
      </c>
    </row>
    <row r="108" spans="1:19" x14ac:dyDescent="0.25">
      <c r="A108" s="16">
        <f t="shared" si="33"/>
        <v>94</v>
      </c>
      <c r="B108" s="21" t="s">
        <v>311</v>
      </c>
      <c r="C108" s="5">
        <f t="shared" si="28"/>
        <v>-246151.8</v>
      </c>
      <c r="D108" s="5">
        <f t="shared" si="29"/>
        <v>2683388.75</v>
      </c>
      <c r="E108" s="5"/>
      <c r="F108" s="5"/>
      <c r="G108" s="5">
        <f t="shared" si="36"/>
        <v>1218618</v>
      </c>
      <c r="H108" s="5"/>
      <c r="I108" s="5">
        <f t="shared" si="30"/>
        <v>409673.54499999998</v>
      </c>
      <c r="J108" s="5">
        <f t="shared" si="31"/>
        <v>211818.21</v>
      </c>
      <c r="K108" s="5">
        <f t="shared" si="32"/>
        <v>597126.72</v>
      </c>
      <c r="L108" s="5"/>
      <c r="M108" s="27">
        <f>SUMIF(APCO_2831001!$A$40:$A$86,$B108,APCO_2831001!$K$40:$K$86)*-1</f>
        <v>-190438.76</v>
      </c>
      <c r="N108" s="27">
        <f>SUMIF(APCO_2831001!$A$87:$A$101,$B108,APCO_2831001!$K$87:$K$101)*-1</f>
        <v>104325.7</v>
      </c>
      <c r="O108" s="27">
        <f>SUMIF(APCO_2831001!$A$3:$A$39,$B108,APCO_2831001!$K$3:$K$39)*-1</f>
        <v>-160038.74</v>
      </c>
      <c r="P108" s="5"/>
      <c r="Q108" s="27">
        <f>SUMIF(APCO_2831001!$A$40:$A$86,$B108,APCO_2831001!$L$40:$L$86)*-1</f>
        <v>1009785.85</v>
      </c>
      <c r="R108" s="27">
        <f>SUMIF(APCO_2831001!$A$87:$A$101,$B108,APCO_2831001!$L$87:$L$101)*-1</f>
        <v>319310.71999999997</v>
      </c>
      <c r="S108" s="27">
        <f>SUMIF(APCO_2831001!$A$3:$A$39,$B108,APCO_2831001!$L$3:$L$39)*-1</f>
        <v>1354292.18</v>
      </c>
    </row>
    <row r="109" spans="1:19" x14ac:dyDescent="0.25">
      <c r="A109" s="16">
        <f t="shared" si="33"/>
        <v>95</v>
      </c>
      <c r="B109" s="21" t="s">
        <v>596</v>
      </c>
      <c r="C109" s="5">
        <f t="shared" si="28"/>
        <v>26114288.02</v>
      </c>
      <c r="D109" s="5">
        <f t="shared" si="29"/>
        <v>13530393.390000001</v>
      </c>
      <c r="E109" s="5"/>
      <c r="F109" s="5"/>
      <c r="G109" s="5">
        <f t="shared" si="36"/>
        <v>19822341</v>
      </c>
      <c r="H109" s="5"/>
      <c r="I109" s="5">
        <f t="shared" si="30"/>
        <v>0</v>
      </c>
      <c r="J109" s="5">
        <f t="shared" si="31"/>
        <v>19822340.704999998</v>
      </c>
      <c r="K109" s="5">
        <f t="shared" si="32"/>
        <v>0</v>
      </c>
      <c r="L109" s="5"/>
      <c r="M109" s="27">
        <f>SUMIF(APCO_2831001!$A$40:$A$86,$B109,APCO_2831001!$K$40:$K$86)*-1</f>
        <v>0</v>
      </c>
      <c r="N109" s="27">
        <f>SUMIF(APCO_2831001!$A$87:$A$101,$B109,APCO_2831001!$K$87:$K$101)*-1</f>
        <v>26114288.02</v>
      </c>
      <c r="O109" s="27">
        <f>SUMIF(APCO_2831001!$A$3:$A$39,$B109,APCO_2831001!$K$3:$K$39)*-1</f>
        <v>0</v>
      </c>
      <c r="P109" s="5"/>
      <c r="Q109" s="27">
        <f>SUMIF(APCO_2831001!$A$40:$A$86,$B109,APCO_2831001!$L$40:$L$86)*-1</f>
        <v>0</v>
      </c>
      <c r="R109" s="27">
        <f>SUMIF(APCO_2831001!$A$87:$A$101,$B109,APCO_2831001!$L$87:$L$101)*-1</f>
        <v>13530393.390000001</v>
      </c>
      <c r="S109" s="27">
        <f>SUMIF(APCO_2831001!$A$3:$A$39,$B109,APCO_2831001!$L$3:$L$39)*-1</f>
        <v>0</v>
      </c>
    </row>
    <row r="110" spans="1:19" x14ac:dyDescent="0.25">
      <c r="A110" s="16">
        <f t="shared" si="33"/>
        <v>96</v>
      </c>
      <c r="B110" s="21" t="s">
        <v>570</v>
      </c>
      <c r="C110" s="5">
        <f t="shared" si="28"/>
        <v>-4977311.09</v>
      </c>
      <c r="D110" s="5">
        <f t="shared" si="29"/>
        <v>-5905778.6299999999</v>
      </c>
      <c r="E110" s="5"/>
      <c r="F110" s="5"/>
      <c r="G110" s="5">
        <f t="shared" si="36"/>
        <v>-5441545</v>
      </c>
      <c r="H110" s="5"/>
      <c r="I110" s="5">
        <f t="shared" si="30"/>
        <v>-5441544.8599999994</v>
      </c>
      <c r="J110" s="5">
        <f t="shared" si="31"/>
        <v>0</v>
      </c>
      <c r="K110" s="5">
        <f t="shared" si="32"/>
        <v>0</v>
      </c>
      <c r="L110" s="5"/>
      <c r="M110" s="27">
        <f>SUMIF(APCO_2831001!$A$40:$A$86,$B110,APCO_2831001!$K$40:$K$86)*-1</f>
        <v>-4977311.09</v>
      </c>
      <c r="N110" s="27">
        <f>SUMIF(APCO_2831001!$A$87:$A$101,$B110,APCO_2831001!$K$87:$K$101)*-1</f>
        <v>0</v>
      </c>
      <c r="O110" s="27">
        <f>SUMIF(APCO_2831001!$A$3:$A$39,$B110,APCO_2831001!$K$3:$K$39)*-1</f>
        <v>0</v>
      </c>
      <c r="P110" s="5"/>
      <c r="Q110" s="27">
        <f>SUMIF(APCO_2831001!$A$40:$A$86,$B110,APCO_2831001!$L$40:$L$86)*-1</f>
        <v>-5905778.6299999999</v>
      </c>
      <c r="R110" s="27">
        <f>SUMIF(APCO_2831001!$A$87:$A$101,$B110,APCO_2831001!$L$87:$L$101)*-1</f>
        <v>0</v>
      </c>
      <c r="S110" s="27">
        <f>SUMIF(APCO_2831001!$A$3:$A$39,$B110,APCO_2831001!$L$3:$L$39)*-1</f>
        <v>0</v>
      </c>
    </row>
    <row r="111" spans="1:19" x14ac:dyDescent="0.25">
      <c r="A111" s="16">
        <f t="shared" si="33"/>
        <v>97</v>
      </c>
      <c r="B111" s="21" t="s">
        <v>597</v>
      </c>
      <c r="C111" s="5">
        <f t="shared" si="28"/>
        <v>0</v>
      </c>
      <c r="D111" s="5">
        <f t="shared" si="29"/>
        <v>0</v>
      </c>
      <c r="E111" s="5"/>
      <c r="F111" s="5"/>
      <c r="G111" s="5">
        <f t="shared" si="36"/>
        <v>0</v>
      </c>
      <c r="H111" s="5"/>
      <c r="I111" s="5">
        <f t="shared" si="30"/>
        <v>0</v>
      </c>
      <c r="J111" s="5">
        <f t="shared" si="31"/>
        <v>0</v>
      </c>
      <c r="K111" s="5">
        <f t="shared" si="32"/>
        <v>0</v>
      </c>
      <c r="L111" s="5"/>
      <c r="M111" s="27">
        <f>SUMIF(APCO_2831001!$A$40:$A$86,$B111,APCO_2831001!$K$40:$K$86)*-1</f>
        <v>0</v>
      </c>
      <c r="N111" s="27">
        <f>SUMIF(APCO_2831001!$A$87:$A$101,$B111,APCO_2831001!$K$87:$K$101)*-1</f>
        <v>0</v>
      </c>
      <c r="O111" s="27">
        <f>SUMIF(APCO_2831001!$A$3:$A$39,$B111,APCO_2831001!$K$3:$K$39)*-1</f>
        <v>0</v>
      </c>
      <c r="P111" s="5"/>
      <c r="Q111" s="27">
        <f>SUMIF(APCO_2831001!$A$40:$A$86,$B111,APCO_2831001!$L$40:$L$86)*-1</f>
        <v>0</v>
      </c>
      <c r="R111" s="27">
        <f>SUMIF(APCO_2831001!$A$87:$A$101,$B111,APCO_2831001!$L$87:$L$101)*-1</f>
        <v>0</v>
      </c>
      <c r="S111" s="27">
        <f>SUMIF(APCO_2831001!$A$3:$A$39,$B111,APCO_2831001!$L$3:$L$39)*-1</f>
        <v>0</v>
      </c>
    </row>
    <row r="112" spans="1:19" x14ac:dyDescent="0.25">
      <c r="A112" s="16">
        <f t="shared" si="33"/>
        <v>98</v>
      </c>
      <c r="B112" s="21" t="s">
        <v>572</v>
      </c>
      <c r="C112" s="5">
        <f t="shared" si="28"/>
        <v>0</v>
      </c>
      <c r="D112" s="5">
        <f t="shared" si="29"/>
        <v>0</v>
      </c>
      <c r="E112" s="5"/>
      <c r="F112" s="5"/>
      <c r="G112" s="5">
        <f t="shared" si="36"/>
        <v>0</v>
      </c>
      <c r="H112" s="5"/>
      <c r="I112" s="5">
        <f t="shared" si="30"/>
        <v>0</v>
      </c>
      <c r="J112" s="5">
        <f t="shared" si="31"/>
        <v>0</v>
      </c>
      <c r="K112" s="5">
        <f t="shared" si="32"/>
        <v>0</v>
      </c>
      <c r="L112" s="5"/>
      <c r="M112" s="27">
        <f>SUMIF(APCO_2831001!$A$40:$A$86,$B112,APCO_2831001!$K$40:$K$86)*-1</f>
        <v>0</v>
      </c>
      <c r="N112" s="27">
        <f>SUMIF(APCO_2831001!$A$87:$A$101,$B112,APCO_2831001!$K$87:$K$101)*-1</f>
        <v>0</v>
      </c>
      <c r="O112" s="27">
        <f>SUMIF(APCO_2831001!$A$3:$A$39,$B112,APCO_2831001!$K$3:$K$39)*-1</f>
        <v>0</v>
      </c>
      <c r="P112" s="5"/>
      <c r="Q112" s="27">
        <f>SUMIF(APCO_2831001!$A$40:$A$86,$B112,APCO_2831001!$L$40:$L$86)*-1</f>
        <v>0</v>
      </c>
      <c r="R112" s="27">
        <f>SUMIF(APCO_2831001!$A$87:$A$101,$B112,APCO_2831001!$L$87:$L$101)*-1</f>
        <v>0</v>
      </c>
      <c r="S112" s="27">
        <f>SUMIF(APCO_2831001!$A$3:$A$39,$B112,APCO_2831001!$L$3:$L$39)*-1</f>
        <v>0</v>
      </c>
    </row>
    <row r="113" spans="1:19" x14ac:dyDescent="0.25">
      <c r="A113" s="16">
        <f t="shared" si="33"/>
        <v>99</v>
      </c>
      <c r="B113" s="3" t="s">
        <v>79</v>
      </c>
      <c r="C113" s="5">
        <f t="shared" si="28"/>
        <v>0</v>
      </c>
      <c r="D113" s="5">
        <f t="shared" si="29"/>
        <v>0</v>
      </c>
      <c r="E113" s="5"/>
      <c r="F113" s="5"/>
      <c r="G113" s="5">
        <f t="shared" ref="G113:G173" si="37">ROUND(SUM(C113:F113)/2,0)</f>
        <v>0</v>
      </c>
      <c r="H113" s="5"/>
      <c r="I113" s="5">
        <f t="shared" si="30"/>
        <v>0</v>
      </c>
      <c r="J113" s="5">
        <f t="shared" si="31"/>
        <v>0</v>
      </c>
      <c r="K113" s="5">
        <f t="shared" si="32"/>
        <v>0</v>
      </c>
      <c r="L113" s="5"/>
      <c r="M113" s="27">
        <f>SUMIF(APCO_2831001!$A$40:$A$86,$B113,APCO_2831001!$K$40:$K$86)*-1</f>
        <v>0</v>
      </c>
      <c r="N113" s="27">
        <f>SUMIF(APCO_2831001!$A$87:$A$101,$B113,APCO_2831001!$K$87:$K$101)*-1</f>
        <v>0</v>
      </c>
      <c r="O113" s="27">
        <f>SUMIF(APCO_2831001!$A$3:$A$39,$B113,APCO_2831001!$K$3:$K$39)*-1</f>
        <v>0</v>
      </c>
      <c r="P113" s="5"/>
      <c r="Q113" s="27">
        <f>SUMIF(APCO_2831001!$A$40:$A$86,$B113,APCO_2831001!$L$40:$L$86)*-1</f>
        <v>0</v>
      </c>
      <c r="R113" s="27">
        <f>SUMIF(APCO_2831001!$A$87:$A$101,$B113,APCO_2831001!$L$87:$L$101)*-1</f>
        <v>0</v>
      </c>
      <c r="S113" s="27">
        <f>SUMIF(APCO_2831001!$A$3:$A$39,$B113,APCO_2831001!$L$3:$L$39)*-1</f>
        <v>0</v>
      </c>
    </row>
    <row r="114" spans="1:19" x14ac:dyDescent="0.25">
      <c r="A114" s="16">
        <f t="shared" si="33"/>
        <v>100</v>
      </c>
      <c r="B114" s="3" t="s">
        <v>130</v>
      </c>
      <c r="C114" s="5">
        <f t="shared" si="28"/>
        <v>-3283271.29</v>
      </c>
      <c r="D114" s="5">
        <f t="shared" si="29"/>
        <v>-3985324.1399999997</v>
      </c>
      <c r="E114" s="5"/>
      <c r="F114" s="5"/>
      <c r="G114" s="5">
        <f t="shared" si="37"/>
        <v>-3634298</v>
      </c>
      <c r="H114" s="5"/>
      <c r="I114" s="5">
        <f t="shared" si="30"/>
        <v>-4182085.6999999997</v>
      </c>
      <c r="J114" s="5">
        <f t="shared" si="31"/>
        <v>86025.8</v>
      </c>
      <c r="K114" s="5">
        <f t="shared" si="32"/>
        <v>461762.18499999994</v>
      </c>
      <c r="L114" s="5"/>
      <c r="M114" s="27">
        <f>SUMIF(APCO_2831001!$A$40:$A$86,$B114,APCO_2831001!$K$40:$K$86)*-1</f>
        <v>-3987570.09</v>
      </c>
      <c r="N114" s="27">
        <f>SUMIF(APCO_2831001!$A$87:$A$101,$B114,APCO_2831001!$K$87:$K$101)*-1</f>
        <v>110604.6</v>
      </c>
      <c r="O114" s="27">
        <f>SUMIF(APCO_2831001!$A$3:$A$39,$B114,APCO_2831001!$K$3:$K$39)*-1</f>
        <v>593694.19999999995</v>
      </c>
      <c r="P114" s="5"/>
      <c r="Q114" s="27">
        <f>SUMIF(APCO_2831001!$A$40:$A$86,$B114,APCO_2831001!$L$40:$L$86)*-1</f>
        <v>-4376601.3099999996</v>
      </c>
      <c r="R114" s="27">
        <f>SUMIF(APCO_2831001!$A$87:$A$101,$B114,APCO_2831001!$L$87:$L$101)*-1</f>
        <v>61447</v>
      </c>
      <c r="S114" s="27">
        <f>SUMIF(APCO_2831001!$A$3:$A$39,$B114,APCO_2831001!$L$3:$L$39)*-1</f>
        <v>329830.17</v>
      </c>
    </row>
    <row r="115" spans="1:19" x14ac:dyDescent="0.25">
      <c r="A115" s="16">
        <f t="shared" si="33"/>
        <v>101</v>
      </c>
      <c r="B115" s="3" t="s">
        <v>113</v>
      </c>
      <c r="C115" s="5">
        <f t="shared" si="28"/>
        <v>603750.02</v>
      </c>
      <c r="D115" s="5">
        <f t="shared" si="29"/>
        <v>0</v>
      </c>
      <c r="E115" s="5"/>
      <c r="F115" s="5"/>
      <c r="G115" s="5">
        <f t="shared" si="37"/>
        <v>301875</v>
      </c>
      <c r="H115" s="5"/>
      <c r="I115" s="5">
        <f t="shared" si="30"/>
        <v>301875.01</v>
      </c>
      <c r="J115" s="5">
        <f t="shared" si="31"/>
        <v>0</v>
      </c>
      <c r="K115" s="5">
        <f t="shared" si="32"/>
        <v>0</v>
      </c>
      <c r="L115" s="5"/>
      <c r="M115" s="27">
        <f>SUMIF(APCO_2831001!$A$40:$A$86,$B115,APCO_2831001!$K$40:$K$86)*-1</f>
        <v>603750.02</v>
      </c>
      <c r="N115" s="27">
        <f>SUMIF(APCO_2831001!$A$87:$A$101,$B115,APCO_2831001!$K$87:$K$101)*-1</f>
        <v>0</v>
      </c>
      <c r="O115" s="27">
        <f>SUMIF(APCO_2831001!$A$3:$A$39,$B115,APCO_2831001!$K$3:$K$39)*-1</f>
        <v>0</v>
      </c>
      <c r="P115" s="5"/>
      <c r="Q115" s="27">
        <f>SUMIF(APCO_2831001!$A$40:$A$86,$B115,APCO_2831001!$L$40:$L$86)*-1</f>
        <v>0</v>
      </c>
      <c r="R115" s="27">
        <f>SUMIF(APCO_2831001!$A$87:$A$101,$B115,APCO_2831001!$L$87:$L$101)*-1</f>
        <v>0</v>
      </c>
      <c r="S115" s="27">
        <f>SUMIF(APCO_2831001!$A$3:$A$39,$B115,APCO_2831001!$L$3:$L$39)*-1</f>
        <v>0</v>
      </c>
    </row>
    <row r="116" spans="1:19" x14ac:dyDescent="0.25">
      <c r="A116" s="16">
        <f t="shared" si="33"/>
        <v>102</v>
      </c>
      <c r="B116" s="3" t="s">
        <v>114</v>
      </c>
      <c r="C116" s="5">
        <f t="shared" si="28"/>
        <v>0</v>
      </c>
      <c r="D116" s="5">
        <f t="shared" si="29"/>
        <v>0</v>
      </c>
      <c r="E116" s="5"/>
      <c r="F116" s="5"/>
      <c r="G116" s="5">
        <f t="shared" si="37"/>
        <v>0</v>
      </c>
      <c r="H116" s="5"/>
      <c r="I116" s="5">
        <f t="shared" si="30"/>
        <v>0</v>
      </c>
      <c r="J116" s="5">
        <f t="shared" si="31"/>
        <v>0</v>
      </c>
      <c r="K116" s="5">
        <f t="shared" si="32"/>
        <v>0</v>
      </c>
      <c r="L116" s="5"/>
      <c r="M116" s="27">
        <f>SUMIF(APCO_2831001!$A$40:$A$86,$B116,APCO_2831001!$K$40:$K$86)*-1</f>
        <v>0</v>
      </c>
      <c r="N116" s="27">
        <f>SUMIF(APCO_2831001!$A$87:$A$101,$B116,APCO_2831001!$K$87:$K$101)*-1</f>
        <v>0</v>
      </c>
      <c r="O116" s="27">
        <f>SUMIF(APCO_2831001!$A$3:$A$39,$B116,APCO_2831001!$K$3:$K$39)*-1</f>
        <v>0</v>
      </c>
      <c r="P116" s="5"/>
      <c r="Q116" s="27">
        <f>SUMIF(APCO_2831001!$A$40:$A$86,$B116,APCO_2831001!$L$40:$L$86)*-1</f>
        <v>0</v>
      </c>
      <c r="R116" s="27">
        <f>SUMIF(APCO_2831001!$A$87:$A$101,$B116,APCO_2831001!$L$87:$L$101)*-1</f>
        <v>0</v>
      </c>
      <c r="S116" s="27">
        <f>SUMIF(APCO_2831001!$A$3:$A$39,$B116,APCO_2831001!$L$3:$L$39)*-1</f>
        <v>0</v>
      </c>
    </row>
    <row r="117" spans="1:19" x14ac:dyDescent="0.25">
      <c r="A117" s="16">
        <f t="shared" si="33"/>
        <v>103</v>
      </c>
      <c r="B117" s="3" t="s">
        <v>115</v>
      </c>
      <c r="C117" s="5">
        <f t="shared" si="28"/>
        <v>413001.07</v>
      </c>
      <c r="D117" s="5">
        <f t="shared" si="29"/>
        <v>348637.25</v>
      </c>
      <c r="E117" s="5"/>
      <c r="F117" s="5"/>
      <c r="G117" s="5">
        <f t="shared" si="37"/>
        <v>380819</v>
      </c>
      <c r="H117" s="5"/>
      <c r="I117" s="5">
        <f t="shared" si="30"/>
        <v>380819.16000000003</v>
      </c>
      <c r="J117" s="5">
        <f t="shared" si="31"/>
        <v>0</v>
      </c>
      <c r="K117" s="5">
        <f t="shared" si="32"/>
        <v>0</v>
      </c>
      <c r="L117" s="5"/>
      <c r="M117" s="27">
        <f>SUMIF(APCO_2831001!$A$40:$A$86,$B117,APCO_2831001!$K$40:$K$86)*-1</f>
        <v>413001.07</v>
      </c>
      <c r="N117" s="27">
        <f>SUMIF(APCO_2831001!$A$87:$A$101,$B117,APCO_2831001!$K$87:$K$101)*-1</f>
        <v>0</v>
      </c>
      <c r="O117" s="27">
        <f>SUMIF(APCO_2831001!$A$3:$A$39,$B117,APCO_2831001!$K$3:$K$39)*-1</f>
        <v>0</v>
      </c>
      <c r="P117" s="5"/>
      <c r="Q117" s="27">
        <f>SUMIF(APCO_2831001!$A$40:$A$86,$B117,APCO_2831001!$L$40:$L$86)*-1</f>
        <v>348637.25</v>
      </c>
      <c r="R117" s="27">
        <f>SUMIF(APCO_2831001!$A$87:$A$101,$B117,APCO_2831001!$L$87:$L$101)*-1</f>
        <v>0</v>
      </c>
      <c r="S117" s="27">
        <f>SUMIF(APCO_2831001!$A$3:$A$39,$B117,APCO_2831001!$L$3:$L$39)*-1</f>
        <v>0</v>
      </c>
    </row>
    <row r="118" spans="1:19" x14ac:dyDescent="0.25">
      <c r="A118" s="16">
        <f t="shared" si="33"/>
        <v>104</v>
      </c>
      <c r="B118" s="3" t="s">
        <v>127</v>
      </c>
      <c r="C118" s="5">
        <f t="shared" si="28"/>
        <v>4457806.99</v>
      </c>
      <c r="D118" s="5">
        <f t="shared" si="29"/>
        <v>5171615.54</v>
      </c>
      <c r="E118" s="5"/>
      <c r="F118" s="5"/>
      <c r="G118" s="5">
        <f t="shared" si="37"/>
        <v>4814711</v>
      </c>
      <c r="H118" s="5"/>
      <c r="I118" s="5">
        <f t="shared" si="30"/>
        <v>0</v>
      </c>
      <c r="J118" s="5">
        <f t="shared" si="31"/>
        <v>0</v>
      </c>
      <c r="K118" s="5">
        <f t="shared" si="32"/>
        <v>4814711.2650000006</v>
      </c>
      <c r="L118" s="5"/>
      <c r="M118" s="27">
        <f>SUMIF(APCO_2831001!$A$40:$A$86,$B118,APCO_2831001!$K$40:$K$86)*-1</f>
        <v>0</v>
      </c>
      <c r="N118" s="27">
        <f>SUMIF(APCO_2831001!$A$87:$A$101,$B118,APCO_2831001!$K$87:$K$101)*-1</f>
        <v>0</v>
      </c>
      <c r="O118" s="27">
        <f>SUMIF(APCO_2831001!$A$3:$A$39,$B118,APCO_2831001!$K$3:$K$39)*-1</f>
        <v>4457806.99</v>
      </c>
      <c r="P118" s="5"/>
      <c r="Q118" s="27">
        <f>SUMIF(APCO_2831001!$A$40:$A$86,$B118,APCO_2831001!$L$40:$L$86)*-1</f>
        <v>0</v>
      </c>
      <c r="R118" s="27">
        <f>SUMIF(APCO_2831001!$A$87:$A$101,$B118,APCO_2831001!$L$87:$L$101)*-1</f>
        <v>0</v>
      </c>
      <c r="S118" s="27">
        <f>SUMIF(APCO_2831001!$A$3:$A$39,$B118,APCO_2831001!$L$3:$L$39)*-1</f>
        <v>5171615.54</v>
      </c>
    </row>
    <row r="119" spans="1:19" x14ac:dyDescent="0.25">
      <c r="A119" s="16">
        <f t="shared" si="33"/>
        <v>105</v>
      </c>
      <c r="B119" s="3" t="s">
        <v>121</v>
      </c>
      <c r="C119" s="5">
        <f t="shared" si="28"/>
        <v>0</v>
      </c>
      <c r="D119" s="5">
        <f t="shared" si="29"/>
        <v>0</v>
      </c>
      <c r="E119" s="5"/>
      <c r="F119" s="5"/>
      <c r="G119" s="5">
        <f t="shared" ref="G119:G124" si="38">ROUND(SUM(C119:F119)/2,0)</f>
        <v>0</v>
      </c>
      <c r="H119" s="5"/>
      <c r="I119" s="5">
        <f t="shared" si="30"/>
        <v>0</v>
      </c>
      <c r="J119" s="5">
        <f t="shared" si="31"/>
        <v>0</v>
      </c>
      <c r="K119" s="5">
        <f t="shared" si="32"/>
        <v>0</v>
      </c>
      <c r="L119" s="5"/>
      <c r="M119" s="27">
        <f>SUMIF(APCO_2831001!$A$40:$A$86,$B119,APCO_2831001!$K$40:$K$86)*-1</f>
        <v>0</v>
      </c>
      <c r="N119" s="27">
        <f>SUMIF(APCO_2831001!$A$87:$A$101,$B119,APCO_2831001!$K$87:$K$101)*-1</f>
        <v>0</v>
      </c>
      <c r="O119" s="27">
        <f>SUMIF(APCO_2831001!$A$3:$A$39,$B119,APCO_2831001!$K$3:$K$39)*-1</f>
        <v>0</v>
      </c>
      <c r="P119" s="5"/>
      <c r="Q119" s="27">
        <f>SUMIF(APCO_2831001!$A$40:$A$86,$B119,APCO_2831001!$L$40:$L$86)*-1</f>
        <v>0</v>
      </c>
      <c r="R119" s="27">
        <f>SUMIF(APCO_2831001!$A$87:$A$101,$B119,APCO_2831001!$L$87:$L$101)*-1</f>
        <v>0</v>
      </c>
      <c r="S119" s="27">
        <f>SUMIF(APCO_2831001!$A$3:$A$39,$B119,APCO_2831001!$L$3:$L$39)*-1</f>
        <v>0</v>
      </c>
    </row>
    <row r="120" spans="1:19" x14ac:dyDescent="0.25">
      <c r="A120" s="16">
        <f t="shared" si="33"/>
        <v>106</v>
      </c>
      <c r="B120" s="3" t="s">
        <v>122</v>
      </c>
      <c r="C120" s="5">
        <f t="shared" si="28"/>
        <v>1571577.18</v>
      </c>
      <c r="D120" s="5">
        <f t="shared" si="29"/>
        <v>2452947</v>
      </c>
      <c r="E120" s="5"/>
      <c r="F120" s="5"/>
      <c r="G120" s="5">
        <f t="shared" si="38"/>
        <v>2012262</v>
      </c>
      <c r="H120" s="5"/>
      <c r="I120" s="5">
        <f t="shared" si="30"/>
        <v>2012262.0899999999</v>
      </c>
      <c r="J120" s="5">
        <f t="shared" si="31"/>
        <v>0</v>
      </c>
      <c r="K120" s="5">
        <f t="shared" si="32"/>
        <v>0</v>
      </c>
      <c r="L120" s="5"/>
      <c r="M120" s="27">
        <f>SUMIF(APCO_2831001!$A$40:$A$86,$B120,APCO_2831001!$K$40:$K$86)*-1</f>
        <v>1571577.18</v>
      </c>
      <c r="N120" s="27">
        <f>SUMIF(APCO_2831001!$A$87:$A$101,$B120,APCO_2831001!$K$87:$K$101)*-1</f>
        <v>0</v>
      </c>
      <c r="O120" s="27">
        <f>SUMIF(APCO_2831001!$A$3:$A$39,$B120,APCO_2831001!$K$3:$K$39)*-1</f>
        <v>0</v>
      </c>
      <c r="P120" s="5"/>
      <c r="Q120" s="27">
        <f>SUMIF(APCO_2831001!$A$40:$A$86,$B120,APCO_2831001!$L$40:$L$86)*-1</f>
        <v>2452947</v>
      </c>
      <c r="R120" s="27">
        <f>SUMIF(APCO_2831001!$A$87:$A$101,$B120,APCO_2831001!$L$87:$L$101)*-1</f>
        <v>0</v>
      </c>
      <c r="S120" s="27">
        <f>SUMIF(APCO_2831001!$A$3:$A$39,$B120,APCO_2831001!$L$3:$L$39)*-1</f>
        <v>0</v>
      </c>
    </row>
    <row r="121" spans="1:19" x14ac:dyDescent="0.25">
      <c r="A121" s="16">
        <f t="shared" si="33"/>
        <v>107</v>
      </c>
      <c r="B121" s="3" t="s">
        <v>123</v>
      </c>
      <c r="C121" s="5">
        <f t="shared" si="28"/>
        <v>282167</v>
      </c>
      <c r="D121" s="5">
        <f t="shared" si="29"/>
        <v>-71905.41</v>
      </c>
      <c r="E121" s="5"/>
      <c r="F121" s="5"/>
      <c r="G121" s="5">
        <f t="shared" si="38"/>
        <v>105131</v>
      </c>
      <c r="H121" s="5"/>
      <c r="I121" s="5">
        <f t="shared" si="30"/>
        <v>105130.795</v>
      </c>
      <c r="J121" s="5">
        <f t="shared" si="31"/>
        <v>0</v>
      </c>
      <c r="K121" s="5">
        <f t="shared" si="32"/>
        <v>0</v>
      </c>
      <c r="L121" s="5"/>
      <c r="M121" s="27">
        <f>SUMIF(APCO_2831001!$A$40:$A$86,$B121,APCO_2831001!$K$40:$K$86)*-1</f>
        <v>282167</v>
      </c>
      <c r="N121" s="27">
        <f>SUMIF(APCO_2831001!$A$87:$A$101,$B121,APCO_2831001!$K$87:$K$101)*-1</f>
        <v>0</v>
      </c>
      <c r="O121" s="27">
        <f>SUMIF(APCO_2831001!$A$3:$A$39,$B121,APCO_2831001!$K$3:$K$39)*-1</f>
        <v>0</v>
      </c>
      <c r="P121" s="5"/>
      <c r="Q121" s="27">
        <f>SUMIF(APCO_2831001!$A$40:$A$86,$B121,APCO_2831001!$L$40:$L$86)*-1</f>
        <v>-71905.41</v>
      </c>
      <c r="R121" s="27">
        <f>SUMIF(APCO_2831001!$A$87:$A$101,$B121,APCO_2831001!$L$87:$L$101)*-1</f>
        <v>0</v>
      </c>
      <c r="S121" s="27">
        <f>SUMIF(APCO_2831001!$A$3:$A$39,$B121,APCO_2831001!$L$3:$L$39)*-1</f>
        <v>0</v>
      </c>
    </row>
    <row r="122" spans="1:19" x14ac:dyDescent="0.25">
      <c r="A122" s="16">
        <f t="shared" si="33"/>
        <v>108</v>
      </c>
      <c r="B122" s="3" t="s">
        <v>124</v>
      </c>
      <c r="C122" s="5">
        <f t="shared" si="28"/>
        <v>-53839.42</v>
      </c>
      <c r="D122" s="5">
        <f t="shared" si="29"/>
        <v>-110593.23</v>
      </c>
      <c r="E122" s="5"/>
      <c r="F122" s="5"/>
      <c r="G122" s="5">
        <f t="shared" si="38"/>
        <v>-82216</v>
      </c>
      <c r="H122" s="5"/>
      <c r="I122" s="5">
        <f t="shared" si="30"/>
        <v>-82216.324999999997</v>
      </c>
      <c r="J122" s="5">
        <f t="shared" si="31"/>
        <v>0</v>
      </c>
      <c r="K122" s="5">
        <f t="shared" si="32"/>
        <v>0</v>
      </c>
      <c r="L122" s="5"/>
      <c r="M122" s="27">
        <f>SUMIF(APCO_2831001!$A$40:$A$86,$B122,APCO_2831001!$K$40:$K$86)*-1</f>
        <v>-53839.42</v>
      </c>
      <c r="N122" s="27">
        <f>SUMIF(APCO_2831001!$A$87:$A$101,$B122,APCO_2831001!$K$87:$K$101)*-1</f>
        <v>0</v>
      </c>
      <c r="O122" s="27">
        <f>SUMIF(APCO_2831001!$A$3:$A$39,$B122,APCO_2831001!$K$3:$K$39)*-1</f>
        <v>0</v>
      </c>
      <c r="P122" s="5"/>
      <c r="Q122" s="27">
        <f>SUMIF(APCO_2831001!$A$40:$A$86,$B122,APCO_2831001!$L$40:$L$86)*-1</f>
        <v>-110593.23</v>
      </c>
      <c r="R122" s="27">
        <f>SUMIF(APCO_2831001!$A$87:$A$101,$B122,APCO_2831001!$L$87:$L$101)*-1</f>
        <v>0</v>
      </c>
      <c r="S122" s="27">
        <f>SUMIF(APCO_2831001!$A$3:$A$39,$B122,APCO_2831001!$L$3:$L$39)*-1</f>
        <v>0</v>
      </c>
    </row>
    <row r="123" spans="1:19" x14ac:dyDescent="0.25">
      <c r="A123" s="16">
        <f t="shared" si="33"/>
        <v>109</v>
      </c>
      <c r="B123" s="3" t="s">
        <v>125</v>
      </c>
      <c r="C123" s="5">
        <f t="shared" si="28"/>
        <v>0</v>
      </c>
      <c r="D123" s="5">
        <f t="shared" si="29"/>
        <v>0</v>
      </c>
      <c r="E123" s="5"/>
      <c r="F123" s="5"/>
      <c r="G123" s="5">
        <f t="shared" si="38"/>
        <v>0</v>
      </c>
      <c r="H123" s="5"/>
      <c r="I123" s="5">
        <f t="shared" si="30"/>
        <v>0</v>
      </c>
      <c r="J123" s="5">
        <f t="shared" si="31"/>
        <v>0</v>
      </c>
      <c r="K123" s="5">
        <f t="shared" si="32"/>
        <v>0</v>
      </c>
      <c r="L123" s="5"/>
      <c r="M123" s="27">
        <f>SUMIF(APCO_2831001!$A$40:$A$86,$B123,APCO_2831001!$K$40:$K$86)*-1</f>
        <v>0</v>
      </c>
      <c r="N123" s="27">
        <f>SUMIF(APCO_2831001!$A$87:$A$101,$B123,APCO_2831001!$K$87:$K$101)*-1</f>
        <v>0</v>
      </c>
      <c r="O123" s="27">
        <f>SUMIF(APCO_2831001!$A$3:$A$39,$B123,APCO_2831001!$K$3:$K$39)*-1</f>
        <v>0</v>
      </c>
      <c r="P123" s="5"/>
      <c r="Q123" s="27">
        <f>SUMIF(APCO_2831001!$A$40:$A$86,$B123,APCO_2831001!$L$40:$L$86)*-1</f>
        <v>0</v>
      </c>
      <c r="R123" s="27">
        <f>SUMIF(APCO_2831001!$A$87:$A$101,$B123,APCO_2831001!$L$87:$L$101)*-1</f>
        <v>0</v>
      </c>
      <c r="S123" s="27">
        <f>SUMIF(APCO_2831001!$A$3:$A$39,$B123,APCO_2831001!$L$3:$L$39)*-1</f>
        <v>0</v>
      </c>
    </row>
    <row r="124" spans="1:19" x14ac:dyDescent="0.25">
      <c r="A124" s="16">
        <f t="shared" si="33"/>
        <v>110</v>
      </c>
      <c r="B124" s="3" t="s">
        <v>126</v>
      </c>
      <c r="C124" s="5">
        <f t="shared" si="28"/>
        <v>0</v>
      </c>
      <c r="D124" s="5">
        <f t="shared" si="29"/>
        <v>0</v>
      </c>
      <c r="E124" s="5"/>
      <c r="F124" s="5"/>
      <c r="G124" s="5">
        <f t="shared" si="38"/>
        <v>0</v>
      </c>
      <c r="H124" s="5"/>
      <c r="I124" s="5">
        <f t="shared" si="30"/>
        <v>0</v>
      </c>
      <c r="J124" s="5">
        <f t="shared" si="31"/>
        <v>0</v>
      </c>
      <c r="K124" s="5">
        <f t="shared" si="32"/>
        <v>0</v>
      </c>
      <c r="L124" s="5"/>
      <c r="M124" s="27">
        <f>SUMIF(APCO_2831001!$A$40:$A$86,$B124,APCO_2831001!$K$40:$K$86)*-1</f>
        <v>0</v>
      </c>
      <c r="N124" s="27">
        <f>SUMIF(APCO_2831001!$A$87:$A$101,$B124,APCO_2831001!$K$87:$K$101)*-1</f>
        <v>0</v>
      </c>
      <c r="O124" s="27">
        <f>SUMIF(APCO_2831001!$A$3:$A$39,$B124,APCO_2831001!$K$3:$K$39)*-1</f>
        <v>0</v>
      </c>
      <c r="P124" s="5"/>
      <c r="Q124" s="27">
        <f>SUMIF(APCO_2831001!$A$40:$A$86,$B124,APCO_2831001!$L$40:$L$86)*-1</f>
        <v>0</v>
      </c>
      <c r="R124" s="27">
        <f>SUMIF(APCO_2831001!$A$87:$A$101,$B124,APCO_2831001!$L$87:$L$101)*-1</f>
        <v>0</v>
      </c>
      <c r="S124" s="27">
        <f>SUMIF(APCO_2831001!$A$3:$A$39,$B124,APCO_2831001!$L$3:$L$39)*-1</f>
        <v>0</v>
      </c>
    </row>
    <row r="125" spans="1:19" x14ac:dyDescent="0.25">
      <c r="A125" s="16">
        <f t="shared" si="33"/>
        <v>111</v>
      </c>
      <c r="B125" s="3" t="s">
        <v>116</v>
      </c>
      <c r="C125" s="5">
        <f t="shared" si="28"/>
        <v>0</v>
      </c>
      <c r="D125" s="5">
        <f t="shared" si="29"/>
        <v>0</v>
      </c>
      <c r="E125" s="5"/>
      <c r="F125" s="5"/>
      <c r="G125" s="5">
        <f t="shared" si="37"/>
        <v>0</v>
      </c>
      <c r="H125" s="5"/>
      <c r="I125" s="5">
        <f t="shared" si="30"/>
        <v>0</v>
      </c>
      <c r="J125" s="5">
        <f t="shared" si="31"/>
        <v>0</v>
      </c>
      <c r="K125" s="5">
        <f t="shared" si="32"/>
        <v>0</v>
      </c>
      <c r="L125" s="5"/>
      <c r="M125" s="27">
        <f>SUMIF(APCO_2831001!$A$40:$A$86,$B125,APCO_2831001!$K$40:$K$86)*-1</f>
        <v>0</v>
      </c>
      <c r="N125" s="27">
        <f>SUMIF(APCO_2831001!$A$87:$A$101,$B125,APCO_2831001!$K$87:$K$101)*-1</f>
        <v>0</v>
      </c>
      <c r="O125" s="27">
        <f>SUMIF(APCO_2831001!$A$3:$A$39,$B125,APCO_2831001!$K$3:$K$39)*-1</f>
        <v>0</v>
      </c>
      <c r="P125" s="5"/>
      <c r="Q125" s="27">
        <f>SUMIF(APCO_2831001!$A$40:$A$86,$B125,APCO_2831001!$L$40:$L$86)*-1</f>
        <v>0</v>
      </c>
      <c r="R125" s="27">
        <f>SUMIF(APCO_2831001!$A$87:$A$101,$B125,APCO_2831001!$L$87:$L$101)*-1</f>
        <v>0</v>
      </c>
      <c r="S125" s="27">
        <f>SUMIF(APCO_2831001!$A$3:$A$39,$B125,APCO_2831001!$L$3:$L$39)*-1</f>
        <v>0</v>
      </c>
    </row>
    <row r="126" spans="1:19" x14ac:dyDescent="0.25">
      <c r="A126" s="16">
        <f t="shared" si="33"/>
        <v>112</v>
      </c>
      <c r="B126" s="3" t="s">
        <v>117</v>
      </c>
      <c r="C126" s="5">
        <f t="shared" si="28"/>
        <v>0</v>
      </c>
      <c r="D126" s="5">
        <f t="shared" si="29"/>
        <v>0</v>
      </c>
      <c r="E126" s="5"/>
      <c r="F126" s="5"/>
      <c r="G126" s="5">
        <f t="shared" si="37"/>
        <v>0</v>
      </c>
      <c r="H126" s="5"/>
      <c r="I126" s="5">
        <f t="shared" si="30"/>
        <v>0</v>
      </c>
      <c r="J126" s="5">
        <f t="shared" si="31"/>
        <v>0</v>
      </c>
      <c r="K126" s="5">
        <f t="shared" si="32"/>
        <v>0</v>
      </c>
      <c r="L126" s="5"/>
      <c r="M126" s="27">
        <f>SUMIF(APCO_2831001!$A$40:$A$86,$B126,APCO_2831001!$K$40:$K$86)*-1</f>
        <v>0</v>
      </c>
      <c r="N126" s="27">
        <f>SUMIF(APCO_2831001!$A$87:$A$101,$B126,APCO_2831001!$K$87:$K$101)*-1</f>
        <v>0</v>
      </c>
      <c r="O126" s="27">
        <f>SUMIF(APCO_2831001!$A$3:$A$39,$B126,APCO_2831001!$K$3:$K$39)*-1</f>
        <v>0</v>
      </c>
      <c r="P126" s="5"/>
      <c r="Q126" s="27">
        <f>SUMIF(APCO_2831001!$A$40:$A$86,$B126,APCO_2831001!$L$40:$L$86)*-1</f>
        <v>0</v>
      </c>
      <c r="R126" s="27">
        <f>SUMIF(APCO_2831001!$A$87:$A$101,$B126,APCO_2831001!$L$87:$L$101)*-1</f>
        <v>0</v>
      </c>
      <c r="S126" s="27">
        <f>SUMIF(APCO_2831001!$A$3:$A$39,$B126,APCO_2831001!$L$3:$L$39)*-1</f>
        <v>0</v>
      </c>
    </row>
    <row r="127" spans="1:19" x14ac:dyDescent="0.25">
      <c r="A127" s="16">
        <f t="shared" si="33"/>
        <v>113</v>
      </c>
      <c r="B127" s="3" t="s">
        <v>111</v>
      </c>
      <c r="C127" s="5">
        <f t="shared" si="28"/>
        <v>0</v>
      </c>
      <c r="D127" s="5">
        <f t="shared" si="29"/>
        <v>0</v>
      </c>
      <c r="E127" s="5"/>
      <c r="F127" s="5"/>
      <c r="G127" s="5">
        <f t="shared" si="37"/>
        <v>0</v>
      </c>
      <c r="H127" s="5"/>
      <c r="I127" s="5">
        <f t="shared" si="30"/>
        <v>0</v>
      </c>
      <c r="J127" s="5">
        <f t="shared" si="31"/>
        <v>0</v>
      </c>
      <c r="K127" s="5">
        <f t="shared" si="32"/>
        <v>0</v>
      </c>
      <c r="L127" s="5"/>
      <c r="M127" s="27">
        <f>SUMIF(APCO_2831001!$A$40:$A$86,$B127,APCO_2831001!$K$40:$K$86)*-1</f>
        <v>0</v>
      </c>
      <c r="N127" s="27">
        <f>SUMIF(APCO_2831001!$A$87:$A$101,$B127,APCO_2831001!$K$87:$K$101)*-1</f>
        <v>0</v>
      </c>
      <c r="O127" s="27">
        <f>SUMIF(APCO_2831001!$A$3:$A$39,$B127,APCO_2831001!$K$3:$K$39)*-1</f>
        <v>0</v>
      </c>
      <c r="P127" s="5"/>
      <c r="Q127" s="27">
        <f>SUMIF(APCO_2831001!$A$40:$A$86,$B127,APCO_2831001!$L$40:$L$86)*-1</f>
        <v>0</v>
      </c>
      <c r="R127" s="27">
        <f>SUMIF(APCO_2831001!$A$87:$A$101,$B127,APCO_2831001!$L$87:$L$101)*-1</f>
        <v>0</v>
      </c>
      <c r="S127" s="27">
        <f>SUMIF(APCO_2831001!$A$3:$A$39,$B127,APCO_2831001!$L$3:$L$39)*-1</f>
        <v>0</v>
      </c>
    </row>
    <row r="128" spans="1:19" x14ac:dyDescent="0.25">
      <c r="A128" s="16">
        <f t="shared" si="33"/>
        <v>114</v>
      </c>
      <c r="B128" s="3" t="s">
        <v>544</v>
      </c>
      <c r="C128" s="5">
        <f t="shared" si="28"/>
        <v>10694910.449999999</v>
      </c>
      <c r="D128" s="5">
        <f t="shared" si="29"/>
        <v>10353056.439999999</v>
      </c>
      <c r="E128" s="5"/>
      <c r="F128" s="5"/>
      <c r="G128" s="5">
        <f t="shared" si="37"/>
        <v>10523983</v>
      </c>
      <c r="H128" s="5"/>
      <c r="I128" s="5">
        <f t="shared" si="30"/>
        <v>0</v>
      </c>
      <c r="J128" s="5">
        <f t="shared" si="31"/>
        <v>0</v>
      </c>
      <c r="K128" s="5">
        <f t="shared" si="32"/>
        <v>10523983.445</v>
      </c>
      <c r="L128" s="5"/>
      <c r="M128" s="27">
        <f>SUMIF(APCO_2831001!$A$40:$A$86,$B128,APCO_2831001!$K$40:$K$86)*-1</f>
        <v>0</v>
      </c>
      <c r="N128" s="27">
        <f>SUMIF(APCO_2831001!$A$87:$A$101,$B128,APCO_2831001!$K$87:$K$101)*-1</f>
        <v>0</v>
      </c>
      <c r="O128" s="27">
        <f>SUMIF(APCO_2831001!$A$3:$A$39,$B128,APCO_2831001!$K$3:$K$39)*-1</f>
        <v>10694910.449999999</v>
      </c>
      <c r="P128" s="5"/>
      <c r="Q128" s="27">
        <f>SUMIF(APCO_2831001!$A$40:$A$86,$B128,APCO_2831001!$L$40:$L$86)*-1</f>
        <v>0</v>
      </c>
      <c r="R128" s="27">
        <f>SUMIF(APCO_2831001!$A$87:$A$101,$B128,APCO_2831001!$L$87:$L$101)*-1</f>
        <v>0</v>
      </c>
      <c r="S128" s="27">
        <f>SUMIF(APCO_2831001!$A$3:$A$39,$B128,APCO_2831001!$L$3:$L$39)*-1</f>
        <v>10353056.439999999</v>
      </c>
    </row>
    <row r="129" spans="1:19" x14ac:dyDescent="0.25">
      <c r="A129" s="16">
        <f t="shared" si="33"/>
        <v>115</v>
      </c>
      <c r="B129" s="3" t="s">
        <v>546</v>
      </c>
      <c r="C129" s="5">
        <f t="shared" si="28"/>
        <v>474631.81</v>
      </c>
      <c r="D129" s="5">
        <f t="shared" si="29"/>
        <v>889348.6</v>
      </c>
      <c r="E129" s="5"/>
      <c r="F129" s="5"/>
      <c r="G129" s="5">
        <f t="shared" si="37"/>
        <v>681990</v>
      </c>
      <c r="H129" s="5"/>
      <c r="I129" s="5">
        <f t="shared" si="30"/>
        <v>0</v>
      </c>
      <c r="J129" s="5">
        <f t="shared" si="31"/>
        <v>0</v>
      </c>
      <c r="K129" s="5">
        <f t="shared" si="32"/>
        <v>681990.20499999996</v>
      </c>
      <c r="L129" s="5"/>
      <c r="M129" s="27">
        <f>SUMIF(APCO_2831001!$A$40:$A$86,$B129,APCO_2831001!$K$40:$K$86)*-1</f>
        <v>0</v>
      </c>
      <c r="N129" s="27">
        <f>SUMIF(APCO_2831001!$A$87:$A$101,$B129,APCO_2831001!$K$87:$K$101)*-1</f>
        <v>0</v>
      </c>
      <c r="O129" s="27">
        <f>SUMIF(APCO_2831001!$A$3:$A$39,$B129,APCO_2831001!$K$3:$K$39)*-1</f>
        <v>474631.81</v>
      </c>
      <c r="P129" s="5"/>
      <c r="Q129" s="27">
        <f>SUMIF(APCO_2831001!$A$40:$A$86,$B129,APCO_2831001!$L$40:$L$86)*-1</f>
        <v>0</v>
      </c>
      <c r="R129" s="27">
        <f>SUMIF(APCO_2831001!$A$87:$A$101,$B129,APCO_2831001!$L$87:$L$101)*-1</f>
        <v>0</v>
      </c>
      <c r="S129" s="27">
        <f>SUMIF(APCO_2831001!$A$3:$A$39,$B129,APCO_2831001!$L$3:$L$39)*-1</f>
        <v>889348.6</v>
      </c>
    </row>
    <row r="130" spans="1:19" x14ac:dyDescent="0.25">
      <c r="A130" s="16">
        <f t="shared" si="33"/>
        <v>116</v>
      </c>
      <c r="B130" s="21" t="s">
        <v>134</v>
      </c>
      <c r="C130" s="5">
        <f t="shared" si="28"/>
        <v>0</v>
      </c>
      <c r="D130" s="5">
        <f t="shared" si="29"/>
        <v>0</v>
      </c>
      <c r="E130" s="5"/>
      <c r="F130" s="5"/>
      <c r="G130" s="5">
        <f>ROUND(SUM(C130:F130)/2,0)</f>
        <v>0</v>
      </c>
      <c r="H130" s="5"/>
      <c r="I130" s="5">
        <f t="shared" si="30"/>
        <v>0</v>
      </c>
      <c r="J130" s="5">
        <f t="shared" si="31"/>
        <v>0</v>
      </c>
      <c r="K130" s="5">
        <f t="shared" si="32"/>
        <v>0</v>
      </c>
      <c r="L130" s="5"/>
      <c r="M130" s="27">
        <f>SUMIF(APCO_2831001!$A$40:$A$86,$B130,APCO_2831001!$K$40:$K$86)*-1</f>
        <v>0</v>
      </c>
      <c r="N130" s="27">
        <f>SUMIF(APCO_2831001!$A$87:$A$101,$B130,APCO_2831001!$K$87:$K$101)*-1</f>
        <v>0</v>
      </c>
      <c r="O130" s="27">
        <f>SUMIF(APCO_2831001!$A$3:$A$39,$B130,APCO_2831001!$K$3:$K$39)*-1</f>
        <v>0</v>
      </c>
      <c r="P130" s="5"/>
      <c r="Q130" s="27">
        <f>SUMIF(APCO_2831001!$A$40:$A$86,$B130,APCO_2831001!$L$40:$L$86)*-1</f>
        <v>0</v>
      </c>
      <c r="R130" s="27">
        <f>SUMIF(APCO_2831001!$A$87:$A$101,$B130,APCO_2831001!$L$87:$L$101)*-1</f>
        <v>0</v>
      </c>
      <c r="S130" s="27">
        <f>SUMIF(APCO_2831001!$A$3:$A$39,$B130,APCO_2831001!$L$3:$L$39)*-1</f>
        <v>0</v>
      </c>
    </row>
    <row r="131" spans="1:19" x14ac:dyDescent="0.25">
      <c r="A131" s="16">
        <f t="shared" si="33"/>
        <v>117</v>
      </c>
      <c r="B131" s="21" t="s">
        <v>135</v>
      </c>
      <c r="C131" s="5">
        <f t="shared" si="28"/>
        <v>0</v>
      </c>
      <c r="D131" s="5">
        <f t="shared" si="29"/>
        <v>0</v>
      </c>
      <c r="E131" s="5"/>
      <c r="F131" s="5"/>
      <c r="G131" s="5">
        <f>ROUND(SUM(C131:F131)/2,0)</f>
        <v>0</v>
      </c>
      <c r="H131" s="5"/>
      <c r="I131" s="5">
        <f t="shared" si="30"/>
        <v>0</v>
      </c>
      <c r="J131" s="5">
        <f t="shared" si="31"/>
        <v>0</v>
      </c>
      <c r="K131" s="5">
        <f t="shared" si="32"/>
        <v>0</v>
      </c>
      <c r="L131" s="5"/>
      <c r="M131" s="27">
        <f>SUMIF(APCO_2831001!$A$40:$A$86,$B131,APCO_2831001!$K$40:$K$86)*-1</f>
        <v>0</v>
      </c>
      <c r="N131" s="27">
        <f>SUMIF(APCO_2831001!$A$87:$A$101,$B131,APCO_2831001!$K$87:$K$101)*-1</f>
        <v>0</v>
      </c>
      <c r="O131" s="27">
        <f>SUMIF(APCO_2831001!$A$3:$A$39,$B131,APCO_2831001!$K$3:$K$39)*-1</f>
        <v>0</v>
      </c>
      <c r="P131" s="5"/>
      <c r="Q131" s="27">
        <f>SUMIF(APCO_2831001!$A$40:$A$86,$B131,APCO_2831001!$L$40:$L$86)*-1</f>
        <v>0</v>
      </c>
      <c r="R131" s="27">
        <f>SUMIF(APCO_2831001!$A$87:$A$101,$B131,APCO_2831001!$L$87:$L$101)*-1</f>
        <v>0</v>
      </c>
      <c r="S131" s="27">
        <f>SUMIF(APCO_2831001!$A$3:$A$39,$B131,APCO_2831001!$L$3:$L$39)*-1</f>
        <v>0</v>
      </c>
    </row>
    <row r="132" spans="1:19" x14ac:dyDescent="0.25">
      <c r="A132" s="16">
        <f t="shared" si="33"/>
        <v>118</v>
      </c>
      <c r="B132" s="21" t="s">
        <v>136</v>
      </c>
      <c r="C132" s="5">
        <f t="shared" si="28"/>
        <v>0</v>
      </c>
      <c r="D132" s="5">
        <f t="shared" si="29"/>
        <v>0</v>
      </c>
      <c r="E132" s="5"/>
      <c r="F132" s="5"/>
      <c r="G132" s="5">
        <f>ROUND(SUM(C132:F132)/2,0)</f>
        <v>0</v>
      </c>
      <c r="H132" s="5"/>
      <c r="I132" s="5">
        <f t="shared" si="30"/>
        <v>0</v>
      </c>
      <c r="J132" s="5">
        <f t="shared" si="31"/>
        <v>0</v>
      </c>
      <c r="K132" s="5">
        <f t="shared" si="32"/>
        <v>0</v>
      </c>
      <c r="L132" s="5"/>
      <c r="M132" s="27">
        <f>SUMIF(APCO_2831001!$A$40:$A$86,$B132,APCO_2831001!$K$40:$K$86)*-1</f>
        <v>0</v>
      </c>
      <c r="N132" s="27">
        <f>SUMIF(APCO_2831001!$A$87:$A$101,$B132,APCO_2831001!$K$87:$K$101)*-1</f>
        <v>0</v>
      </c>
      <c r="O132" s="27">
        <f>SUMIF(APCO_2831001!$A$3:$A$39,$B132,APCO_2831001!$K$3:$K$39)*-1</f>
        <v>0</v>
      </c>
      <c r="P132" s="5"/>
      <c r="Q132" s="27">
        <f>SUMIF(APCO_2831001!$A$40:$A$86,$B132,APCO_2831001!$L$40:$L$86)*-1</f>
        <v>0</v>
      </c>
      <c r="R132" s="27">
        <f>SUMIF(APCO_2831001!$A$87:$A$101,$B132,APCO_2831001!$L$87:$L$101)*-1</f>
        <v>0</v>
      </c>
      <c r="S132" s="27">
        <f>SUMIF(APCO_2831001!$A$3:$A$39,$B132,APCO_2831001!$L$3:$L$39)*-1</f>
        <v>0</v>
      </c>
    </row>
    <row r="133" spans="1:19" x14ac:dyDescent="0.25">
      <c r="A133" s="16">
        <f t="shared" si="33"/>
        <v>119</v>
      </c>
      <c r="B133" s="21" t="s">
        <v>585</v>
      </c>
      <c r="C133" s="5">
        <f t="shared" si="28"/>
        <v>-327303.55</v>
      </c>
      <c r="D133" s="5">
        <f t="shared" si="29"/>
        <v>0</v>
      </c>
      <c r="E133" s="5"/>
      <c r="F133" s="5"/>
      <c r="G133" s="5">
        <f t="shared" ref="G133:G135" si="39">ROUND(SUM(C133:F133)/2,0)</f>
        <v>-163652</v>
      </c>
      <c r="H133" s="5"/>
      <c r="I133" s="5">
        <f t="shared" si="30"/>
        <v>-163651.77499999999</v>
      </c>
      <c r="J133" s="5">
        <f t="shared" si="31"/>
        <v>0</v>
      </c>
      <c r="K133" s="5">
        <f t="shared" si="32"/>
        <v>0</v>
      </c>
      <c r="L133" s="5"/>
      <c r="M133" s="27">
        <f>SUMIF(APCO_2831001!$A$40:$A$86,$B133,APCO_2831001!$K$40:$K$86)*-1</f>
        <v>-327303.55</v>
      </c>
      <c r="N133" s="27">
        <f>SUMIF(APCO_2831001!$A$87:$A$101,$B133,APCO_2831001!$K$87:$K$101)*-1</f>
        <v>0</v>
      </c>
      <c r="O133" s="27">
        <f>SUMIF(APCO_2831001!$A$3:$A$39,$B133,APCO_2831001!$K$3:$K$39)*-1</f>
        <v>0</v>
      </c>
      <c r="P133" s="5"/>
      <c r="Q133" s="27">
        <f>SUMIF(APCO_2831001!$A$40:$A$86,$B133,APCO_2831001!$L$40:$L$86)*-1</f>
        <v>0</v>
      </c>
      <c r="R133" s="27">
        <f>SUMIF(APCO_2831001!$A$87:$A$101,$B133,APCO_2831001!$L$87:$L$101)*-1</f>
        <v>0</v>
      </c>
      <c r="S133" s="27">
        <f>SUMIF(APCO_2831001!$A$3:$A$39,$B133,APCO_2831001!$L$3:$L$39)*-1</f>
        <v>0</v>
      </c>
    </row>
    <row r="134" spans="1:19" x14ac:dyDescent="0.25">
      <c r="A134" s="16">
        <f t="shared" si="33"/>
        <v>120</v>
      </c>
      <c r="B134" s="21" t="s">
        <v>587</v>
      </c>
      <c r="C134" s="5">
        <f t="shared" si="28"/>
        <v>1009881.6</v>
      </c>
      <c r="D134" s="5">
        <f t="shared" si="29"/>
        <v>0</v>
      </c>
      <c r="E134" s="5"/>
      <c r="F134" s="5"/>
      <c r="G134" s="5">
        <f t="shared" si="39"/>
        <v>504941</v>
      </c>
      <c r="H134" s="5"/>
      <c r="I134" s="5">
        <f t="shared" si="30"/>
        <v>504940.79999999999</v>
      </c>
      <c r="J134" s="5">
        <f t="shared" si="31"/>
        <v>0</v>
      </c>
      <c r="K134" s="5">
        <f t="shared" si="32"/>
        <v>0</v>
      </c>
      <c r="L134" s="5"/>
      <c r="M134" s="27">
        <f>SUMIF(APCO_2831001!$A$40:$A$86,$B134,APCO_2831001!$K$40:$K$86)*-1</f>
        <v>1009881.6</v>
      </c>
      <c r="N134" s="27">
        <f>SUMIF(APCO_2831001!$A$87:$A$101,$B134,APCO_2831001!$K$87:$K$101)*-1</f>
        <v>0</v>
      </c>
      <c r="O134" s="27">
        <f>SUMIF(APCO_2831001!$A$3:$A$39,$B134,APCO_2831001!$K$3:$K$39)*-1</f>
        <v>0</v>
      </c>
      <c r="P134" s="5"/>
      <c r="Q134" s="27">
        <f>SUMIF(APCO_2831001!$A$40:$A$86,$B134,APCO_2831001!$L$40:$L$86)*-1</f>
        <v>0</v>
      </c>
      <c r="R134" s="27">
        <f>SUMIF(APCO_2831001!$A$87:$A$101,$B134,APCO_2831001!$L$87:$L$101)*-1</f>
        <v>0</v>
      </c>
      <c r="S134" s="27">
        <f>SUMIF(APCO_2831001!$A$3:$A$39,$B134,APCO_2831001!$L$3:$L$39)*-1</f>
        <v>0</v>
      </c>
    </row>
    <row r="135" spans="1:19" x14ac:dyDescent="0.25">
      <c r="A135" s="16">
        <f t="shared" si="33"/>
        <v>121</v>
      </c>
      <c r="B135" s="21" t="s">
        <v>589</v>
      </c>
      <c r="C135" s="5">
        <f t="shared" si="28"/>
        <v>3350678.86</v>
      </c>
      <c r="D135" s="5">
        <f t="shared" si="29"/>
        <v>2592034.58</v>
      </c>
      <c r="E135" s="5"/>
      <c r="F135" s="5"/>
      <c r="G135" s="5">
        <f t="shared" si="39"/>
        <v>2971357</v>
      </c>
      <c r="H135" s="5"/>
      <c r="I135" s="5">
        <f t="shared" si="30"/>
        <v>2971356.7199999997</v>
      </c>
      <c r="J135" s="5">
        <f t="shared" si="31"/>
        <v>0</v>
      </c>
      <c r="K135" s="5">
        <f t="shared" si="32"/>
        <v>0</v>
      </c>
      <c r="L135" s="5"/>
      <c r="M135" s="27">
        <f>SUMIF(APCO_2831001!$A$40:$A$86,$B135,APCO_2831001!$K$40:$K$86)*-1</f>
        <v>3350678.86</v>
      </c>
      <c r="N135" s="27">
        <f>SUMIF(APCO_2831001!$A$87:$A$101,$B135,APCO_2831001!$K$87:$K$101)*-1</f>
        <v>0</v>
      </c>
      <c r="O135" s="27">
        <f>SUMIF(APCO_2831001!$A$3:$A$39,$B135,APCO_2831001!$K$3:$K$39)*-1</f>
        <v>0</v>
      </c>
      <c r="P135" s="5"/>
      <c r="Q135" s="27">
        <f>SUMIF(APCO_2831001!$A$40:$A$86,$B135,APCO_2831001!$L$40:$L$86)*-1</f>
        <v>2592034.58</v>
      </c>
      <c r="R135" s="27">
        <f>SUMIF(APCO_2831001!$A$87:$A$101,$B135,APCO_2831001!$L$87:$L$101)*-1</f>
        <v>0</v>
      </c>
      <c r="S135" s="27">
        <f>SUMIF(APCO_2831001!$A$3:$A$39,$B135,APCO_2831001!$L$3:$L$39)*-1</f>
        <v>0</v>
      </c>
    </row>
    <row r="136" spans="1:19" x14ac:dyDescent="0.25">
      <c r="A136" s="16">
        <f t="shared" si="33"/>
        <v>122</v>
      </c>
      <c r="B136" s="21" t="s">
        <v>622</v>
      </c>
      <c r="C136" s="5">
        <f t="shared" si="28"/>
        <v>407896.16</v>
      </c>
      <c r="D136" s="5">
        <f t="shared" si="29"/>
        <v>795336.93</v>
      </c>
      <c r="E136" s="5"/>
      <c r="F136" s="5"/>
      <c r="G136" s="5">
        <f t="shared" ref="G136:G156" si="40">ROUND(SUM(C136:F136)/2,0)</f>
        <v>601617</v>
      </c>
      <c r="H136" s="5"/>
      <c r="I136" s="5">
        <f t="shared" ref="I136:I156" si="41">(M136+Q136)/2</f>
        <v>601616.54500000004</v>
      </c>
      <c r="J136" s="5">
        <f t="shared" ref="J136:J156" si="42">(N136+R136)/2</f>
        <v>0</v>
      </c>
      <c r="K136" s="5">
        <f t="shared" ref="K136:K156" si="43">(O136+S136)/2</f>
        <v>0</v>
      </c>
      <c r="L136" s="5"/>
      <c r="M136" s="27">
        <f>SUMIF(APCO_2831001!$A$40:$A$86,$B136,APCO_2831001!$K$40:$K$86)*-1</f>
        <v>407896.16</v>
      </c>
      <c r="N136" s="27">
        <f>SUMIF(APCO_2831001!$A$87:$A$101,$B136,APCO_2831001!$K$87:$K$101)*-1</f>
        <v>0</v>
      </c>
      <c r="O136" s="27">
        <f>SUMIF(APCO_2831001!$A$3:$A$39,$B136,APCO_2831001!$K$3:$K$39)*-1</f>
        <v>0</v>
      </c>
      <c r="P136" s="5"/>
      <c r="Q136" s="27">
        <f>SUMIF(APCO_2831001!$A$40:$A$86,$B136,APCO_2831001!$L$40:$L$86)*-1</f>
        <v>795336.93</v>
      </c>
      <c r="R136" s="27">
        <f>SUMIF(APCO_2831001!$A$87:$A$101,$B136,APCO_2831001!$L$87:$L$101)*-1</f>
        <v>0</v>
      </c>
      <c r="S136" s="27">
        <f>SUMIF(APCO_2831001!$A$3:$A$39,$B136,APCO_2831001!$L$3:$L$39)*-1</f>
        <v>0</v>
      </c>
    </row>
    <row r="137" spans="1:19" x14ac:dyDescent="0.25">
      <c r="A137" s="16">
        <f t="shared" si="33"/>
        <v>123</v>
      </c>
      <c r="B137" s="21" t="s">
        <v>624</v>
      </c>
      <c r="C137" s="5">
        <f t="shared" si="28"/>
        <v>215984.64000000001</v>
      </c>
      <c r="D137" s="5">
        <f t="shared" si="29"/>
        <v>215984.64000000001</v>
      </c>
      <c r="E137" s="5"/>
      <c r="F137" s="5"/>
      <c r="G137" s="5">
        <f t="shared" si="40"/>
        <v>215985</v>
      </c>
      <c r="H137" s="5"/>
      <c r="I137" s="5">
        <f t="shared" si="41"/>
        <v>215984.64000000001</v>
      </c>
      <c r="J137" s="5">
        <f t="shared" si="42"/>
        <v>0</v>
      </c>
      <c r="K137" s="5">
        <f t="shared" si="43"/>
        <v>0</v>
      </c>
      <c r="L137" s="5"/>
      <c r="M137" s="27">
        <f>SUMIF(APCO_2831001!$A$40:$A$86,$B137,APCO_2831001!$K$40:$K$86)*-1</f>
        <v>215984.64000000001</v>
      </c>
      <c r="N137" s="27">
        <f>SUMIF(APCO_2831001!$A$87:$A$101,$B137,APCO_2831001!$K$87:$K$101)*-1</f>
        <v>0</v>
      </c>
      <c r="O137" s="27">
        <f>SUMIF(APCO_2831001!$A$3:$A$39,$B137,APCO_2831001!$K$3:$K$39)*-1</f>
        <v>0</v>
      </c>
      <c r="P137" s="5"/>
      <c r="Q137" s="27">
        <f>SUMIF(APCO_2831001!$A$40:$A$86,$B137,APCO_2831001!$L$40:$L$86)*-1</f>
        <v>215984.64000000001</v>
      </c>
      <c r="R137" s="27">
        <f>SUMIF(APCO_2831001!$A$87:$A$101,$B137,APCO_2831001!$L$87:$L$101)*-1</f>
        <v>0</v>
      </c>
      <c r="S137" s="27">
        <f>SUMIF(APCO_2831001!$A$3:$A$39,$B137,APCO_2831001!$L$3:$L$39)*-1</f>
        <v>0</v>
      </c>
    </row>
    <row r="138" spans="1:19" x14ac:dyDescent="0.25">
      <c r="A138" s="16">
        <f t="shared" si="33"/>
        <v>124</v>
      </c>
      <c r="B138" s="55" t="s">
        <v>626</v>
      </c>
      <c r="C138" s="54">
        <f t="shared" si="28"/>
        <v>11440930.539999999</v>
      </c>
      <c r="D138" s="54">
        <f t="shared" si="29"/>
        <v>10361394.35</v>
      </c>
      <c r="E138" s="54"/>
      <c r="F138" s="54"/>
      <c r="G138" s="54">
        <f t="shared" si="40"/>
        <v>10901162</v>
      </c>
      <c r="H138" s="54"/>
      <c r="I138" s="54">
        <f t="shared" si="41"/>
        <v>10901162.445</v>
      </c>
      <c r="J138" s="54">
        <f t="shared" si="42"/>
        <v>0</v>
      </c>
      <c r="K138" s="54">
        <f t="shared" si="43"/>
        <v>0</v>
      </c>
      <c r="L138" s="54"/>
      <c r="M138" s="54">
        <f>SUMIF(APCO_2831001!$A$40:$A$86,$B138,APCO_2831001!$K$40:$K$86)*-1</f>
        <v>11440930.539999999</v>
      </c>
      <c r="N138" s="54">
        <f>SUMIF(APCO_2831001!$A$87:$A$101,$B138,APCO_2831001!$K$87:$K$101)*-1</f>
        <v>0</v>
      </c>
      <c r="O138" s="54">
        <f>SUMIF(APCO_2831001!$A$3:$A$39,$B138,APCO_2831001!$K$3:$K$39)*-1</f>
        <v>0</v>
      </c>
      <c r="P138" s="54"/>
      <c r="Q138" s="54">
        <f>SUMIF(APCO_2831001!$A$40:$A$86,$B138,APCO_2831001!$L$40:$L$86)*-1</f>
        <v>10361394.35</v>
      </c>
      <c r="R138" s="54">
        <f>SUMIF(APCO_2831001!$A$87:$A$101,$B138,APCO_2831001!$L$87:$L$101)*-1</f>
        <v>0</v>
      </c>
      <c r="S138" s="54">
        <f>SUMIF(APCO_2831001!$A$3:$A$39,$B138,APCO_2831001!$L$3:$L$39)*-1</f>
        <v>0</v>
      </c>
    </row>
    <row r="139" spans="1:19" x14ac:dyDescent="0.25">
      <c r="A139" s="16">
        <f t="shared" si="33"/>
        <v>125</v>
      </c>
      <c r="B139" s="21" t="s">
        <v>628</v>
      </c>
      <c r="C139" s="5">
        <f t="shared" si="28"/>
        <v>16678000.300000001</v>
      </c>
      <c r="D139" s="5">
        <f t="shared" si="29"/>
        <v>16684790.52</v>
      </c>
      <c r="E139" s="5"/>
      <c r="F139" s="5"/>
      <c r="G139" s="5">
        <f t="shared" si="40"/>
        <v>16681395</v>
      </c>
      <c r="H139" s="5"/>
      <c r="I139" s="5">
        <f t="shared" si="41"/>
        <v>16681395.41</v>
      </c>
      <c r="J139" s="5">
        <f t="shared" si="42"/>
        <v>0</v>
      </c>
      <c r="K139" s="5">
        <f t="shared" si="43"/>
        <v>0</v>
      </c>
      <c r="L139" s="5"/>
      <c r="M139" s="27">
        <f>SUMIF(APCO_2831001!$A$40:$A$86,$B139,APCO_2831001!$K$40:$K$86)*-1</f>
        <v>16678000.300000001</v>
      </c>
      <c r="N139" s="27">
        <f>SUMIF(APCO_2831001!$A$87:$A$101,$B139,APCO_2831001!$K$87:$K$101)*-1</f>
        <v>0</v>
      </c>
      <c r="O139" s="27">
        <f>SUMIF(APCO_2831001!$A$3:$A$39,$B139,APCO_2831001!$K$3:$K$39)*-1</f>
        <v>0</v>
      </c>
      <c r="P139" s="5"/>
      <c r="Q139" s="27">
        <f>SUMIF(APCO_2831001!$A$40:$A$86,$B139,APCO_2831001!$L$40:$L$86)*-1</f>
        <v>16684790.52</v>
      </c>
      <c r="R139" s="27">
        <f>SUMIF(APCO_2831001!$A$87:$A$101,$B139,APCO_2831001!$L$87:$L$101)*-1</f>
        <v>0</v>
      </c>
      <c r="S139" s="27">
        <f>SUMIF(APCO_2831001!$A$3:$A$39,$B139,APCO_2831001!$L$3:$L$39)*-1</f>
        <v>0</v>
      </c>
    </row>
    <row r="140" spans="1:19" x14ac:dyDescent="0.25">
      <c r="A140" s="16">
        <f t="shared" si="33"/>
        <v>126</v>
      </c>
      <c r="B140" s="21" t="s">
        <v>630</v>
      </c>
      <c r="C140" s="5">
        <f t="shared" ref="C140:C167" si="44">SUM(M140:O140)</f>
        <v>9557</v>
      </c>
      <c r="D140" s="5">
        <f t="shared" ref="D140:D167" si="45">SUM(Q140:S140)</f>
        <v>-0.45</v>
      </c>
      <c r="E140" s="5"/>
      <c r="F140" s="5"/>
      <c r="G140" s="5">
        <f t="shared" si="40"/>
        <v>4778</v>
      </c>
      <c r="H140" s="5"/>
      <c r="I140" s="5">
        <f t="shared" si="41"/>
        <v>4778.2749999999996</v>
      </c>
      <c r="J140" s="5">
        <f t="shared" si="42"/>
        <v>0</v>
      </c>
      <c r="K140" s="5">
        <f t="shared" si="43"/>
        <v>0</v>
      </c>
      <c r="L140" s="5"/>
      <c r="M140" s="27">
        <f>SUMIF(APCO_2831001!$A$40:$A$86,$B140,APCO_2831001!$K$40:$K$86)*-1</f>
        <v>9557</v>
      </c>
      <c r="N140" s="27">
        <f>SUMIF(APCO_2831001!$A$87:$A$101,$B140,APCO_2831001!$K$87:$K$101)*-1</f>
        <v>0</v>
      </c>
      <c r="O140" s="27">
        <f>SUMIF(APCO_2831001!$A$3:$A$39,$B140,APCO_2831001!$K$3:$K$39)*-1</f>
        <v>0</v>
      </c>
      <c r="P140" s="5"/>
      <c r="Q140" s="27">
        <f>SUMIF(APCO_2831001!$A$40:$A$86,$B140,APCO_2831001!$L$40:$L$86)*-1</f>
        <v>-0.45</v>
      </c>
      <c r="R140" s="27">
        <f>SUMIF(APCO_2831001!$A$87:$A$101,$B140,APCO_2831001!$L$87:$L$101)*-1</f>
        <v>0</v>
      </c>
      <c r="S140" s="27">
        <f>SUMIF(APCO_2831001!$A$3:$A$39,$B140,APCO_2831001!$L$3:$L$39)*-1</f>
        <v>0</v>
      </c>
    </row>
    <row r="141" spans="1:19" x14ac:dyDescent="0.25">
      <c r="A141" s="16">
        <f t="shared" si="33"/>
        <v>127</v>
      </c>
      <c r="B141" s="21" t="s">
        <v>632</v>
      </c>
      <c r="C141" s="5">
        <f t="shared" si="44"/>
        <v>3147405.74</v>
      </c>
      <c r="D141" s="5">
        <f t="shared" si="45"/>
        <v>3049443.08</v>
      </c>
      <c r="E141" s="5"/>
      <c r="F141" s="5"/>
      <c r="G141" s="5">
        <f t="shared" si="40"/>
        <v>3098424</v>
      </c>
      <c r="H141" s="5"/>
      <c r="I141" s="5">
        <f t="shared" si="41"/>
        <v>3098424.41</v>
      </c>
      <c r="J141" s="5">
        <f t="shared" si="42"/>
        <v>0</v>
      </c>
      <c r="K141" s="5">
        <f t="shared" si="43"/>
        <v>0</v>
      </c>
      <c r="L141" s="5"/>
      <c r="M141" s="27">
        <f>SUMIF(APCO_2831001!$A$40:$A$86,$B141,APCO_2831001!$K$40:$K$86)*-1</f>
        <v>3147405.74</v>
      </c>
      <c r="N141" s="27">
        <f>SUMIF(APCO_2831001!$A$87:$A$101,$B141,APCO_2831001!$K$87:$K$101)*-1</f>
        <v>0</v>
      </c>
      <c r="O141" s="27">
        <f>SUMIF(APCO_2831001!$A$3:$A$39,$B141,APCO_2831001!$K$3:$K$39)*-1</f>
        <v>0</v>
      </c>
      <c r="P141" s="5"/>
      <c r="Q141" s="27">
        <f>SUMIF(APCO_2831001!$A$40:$A$86,$B141,APCO_2831001!$L$40:$L$86)*-1</f>
        <v>3049443.08</v>
      </c>
      <c r="R141" s="27">
        <f>SUMIF(APCO_2831001!$A$87:$A$101,$B141,APCO_2831001!$L$87:$L$101)*-1</f>
        <v>0</v>
      </c>
      <c r="S141" s="27">
        <f>SUMIF(APCO_2831001!$A$3:$A$39,$B141,APCO_2831001!$L$3:$L$39)*-1</f>
        <v>0</v>
      </c>
    </row>
    <row r="142" spans="1:19" x14ac:dyDescent="0.25">
      <c r="A142" s="16">
        <f t="shared" si="33"/>
        <v>128</v>
      </c>
      <c r="B142" s="21" t="s">
        <v>634</v>
      </c>
      <c r="C142" s="5">
        <f t="shared" si="44"/>
        <v>8960200.7300000004</v>
      </c>
      <c r="D142" s="5">
        <f t="shared" si="45"/>
        <v>8623830.6400000006</v>
      </c>
      <c r="E142" s="5"/>
      <c r="F142" s="5"/>
      <c r="G142" s="5">
        <f t="shared" si="40"/>
        <v>8792016</v>
      </c>
      <c r="H142" s="5"/>
      <c r="I142" s="5">
        <f t="shared" si="41"/>
        <v>8792015.6850000005</v>
      </c>
      <c r="J142" s="5">
        <f t="shared" si="42"/>
        <v>0</v>
      </c>
      <c r="K142" s="5">
        <f t="shared" si="43"/>
        <v>0</v>
      </c>
      <c r="L142" s="5"/>
      <c r="M142" s="27">
        <f>SUMIF(APCO_2831001!$A$40:$A$86,$B142,APCO_2831001!$K$40:$K$86)*-1</f>
        <v>8960200.7300000004</v>
      </c>
      <c r="N142" s="27">
        <f>SUMIF(APCO_2831001!$A$87:$A$101,$B142,APCO_2831001!$K$87:$K$101)*-1</f>
        <v>0</v>
      </c>
      <c r="O142" s="27">
        <f>SUMIF(APCO_2831001!$A$3:$A$39,$B142,APCO_2831001!$K$3:$K$39)*-1</f>
        <v>0</v>
      </c>
      <c r="P142" s="5"/>
      <c r="Q142" s="27">
        <f>SUMIF(APCO_2831001!$A$40:$A$86,$B142,APCO_2831001!$L$40:$L$86)*-1</f>
        <v>8623830.6400000006</v>
      </c>
      <c r="R142" s="27">
        <f>SUMIF(APCO_2831001!$A$87:$A$101,$B142,APCO_2831001!$L$87:$L$101)*-1</f>
        <v>0</v>
      </c>
      <c r="S142" s="27">
        <f>SUMIF(APCO_2831001!$A$3:$A$39,$B142,APCO_2831001!$L$3:$L$39)*-1</f>
        <v>0</v>
      </c>
    </row>
    <row r="143" spans="1:19" x14ac:dyDescent="0.25">
      <c r="A143" s="16">
        <f t="shared" si="33"/>
        <v>129</v>
      </c>
      <c r="B143" s="21" t="s">
        <v>636</v>
      </c>
      <c r="C143" s="5">
        <f t="shared" si="44"/>
        <v>1529235.48</v>
      </c>
      <c r="D143" s="5">
        <f t="shared" si="45"/>
        <v>1533356.34</v>
      </c>
      <c r="E143" s="5"/>
      <c r="F143" s="5"/>
      <c r="G143" s="5">
        <f t="shared" si="40"/>
        <v>1531296</v>
      </c>
      <c r="H143" s="5"/>
      <c r="I143" s="5">
        <f t="shared" si="41"/>
        <v>1531295.9100000001</v>
      </c>
      <c r="J143" s="5">
        <f t="shared" si="42"/>
        <v>0</v>
      </c>
      <c r="K143" s="5">
        <f t="shared" si="43"/>
        <v>0</v>
      </c>
      <c r="L143" s="5"/>
      <c r="M143" s="27">
        <f>SUMIF(APCO_2831001!$A$40:$A$86,$B143,APCO_2831001!$K$40:$K$86)*-1</f>
        <v>1529235.48</v>
      </c>
      <c r="N143" s="27">
        <f>SUMIF(APCO_2831001!$A$87:$A$101,$B143,APCO_2831001!$K$87:$K$101)*-1</f>
        <v>0</v>
      </c>
      <c r="O143" s="27">
        <f>SUMIF(APCO_2831001!$A$3:$A$39,$B143,APCO_2831001!$K$3:$K$39)*-1</f>
        <v>0</v>
      </c>
      <c r="P143" s="5"/>
      <c r="Q143" s="27">
        <f>SUMIF(APCO_2831001!$A$40:$A$86,$B143,APCO_2831001!$L$40:$L$86)*-1</f>
        <v>1533356.34</v>
      </c>
      <c r="R143" s="27">
        <f>SUMIF(APCO_2831001!$A$87:$A$101,$B143,APCO_2831001!$L$87:$L$101)*-1</f>
        <v>0</v>
      </c>
      <c r="S143" s="27">
        <f>SUMIF(APCO_2831001!$A$3:$A$39,$B143,APCO_2831001!$L$3:$L$39)*-1</f>
        <v>0</v>
      </c>
    </row>
    <row r="144" spans="1:19" x14ac:dyDescent="0.25">
      <c r="A144" s="16">
        <f t="shared" si="33"/>
        <v>130</v>
      </c>
      <c r="B144" s="21" t="s">
        <v>667</v>
      </c>
      <c r="C144" s="5">
        <f t="shared" ref="C144" si="46">SUM(M144:O144)</f>
        <v>0</v>
      </c>
      <c r="D144" s="5">
        <f t="shared" ref="D144" si="47">SUM(Q144:S144)</f>
        <v>459835.6</v>
      </c>
      <c r="E144" s="5"/>
      <c r="F144" s="5"/>
      <c r="G144" s="5">
        <f t="shared" ref="G144" si="48">ROUND(SUM(C144:F144)/2,0)</f>
        <v>229918</v>
      </c>
      <c r="H144" s="5"/>
      <c r="I144" s="5">
        <f t="shared" ref="I144" si="49">(M144+Q144)/2</f>
        <v>229917.8</v>
      </c>
      <c r="J144" s="5">
        <f t="shared" ref="J144" si="50">(N144+R144)/2</f>
        <v>0</v>
      </c>
      <c r="K144" s="5">
        <f t="shared" ref="K144" si="51">(O144+S144)/2</f>
        <v>0</v>
      </c>
      <c r="L144" s="5"/>
      <c r="M144" s="27">
        <f>SUMIF(APCO_2831001!$A$40:$A$86,$B144,APCO_2831001!$K$40:$K$86)*-1</f>
        <v>0</v>
      </c>
      <c r="N144" s="27">
        <f>SUMIF(APCO_2831001!$A$87:$A$101,$B144,APCO_2831001!$K$87:$K$101)*-1</f>
        <v>0</v>
      </c>
      <c r="O144" s="27">
        <f>SUMIF(APCO_2831001!$A$3:$A$39,$B144,APCO_2831001!$K$3:$K$39)*-1</f>
        <v>0</v>
      </c>
      <c r="P144" s="5"/>
      <c r="Q144" s="27">
        <f>SUMIF(APCO_2831001!$A$40:$A$86,$B144,APCO_2831001!$L$40:$L$86)*-1</f>
        <v>459835.6</v>
      </c>
      <c r="R144" s="27">
        <f>SUMIF(APCO_2831001!$A$87:$A$101,$B144,APCO_2831001!$L$87:$L$101)*-1</f>
        <v>0</v>
      </c>
      <c r="S144" s="27">
        <f>SUMIF(APCO_2831001!$A$3:$A$39,$B144,APCO_2831001!$L$3:$L$39)*-1</f>
        <v>0</v>
      </c>
    </row>
    <row r="145" spans="1:19" x14ac:dyDescent="0.25">
      <c r="A145" s="16">
        <f t="shared" si="33"/>
        <v>131</v>
      </c>
      <c r="B145" s="21" t="s">
        <v>605</v>
      </c>
      <c r="C145" s="5">
        <f t="shared" si="44"/>
        <v>1221208.3400000001</v>
      </c>
      <c r="D145" s="5">
        <f t="shared" si="45"/>
        <v>944708.35</v>
      </c>
      <c r="E145" s="5"/>
      <c r="F145" s="5"/>
      <c r="G145" s="5">
        <f t="shared" si="40"/>
        <v>1082958</v>
      </c>
      <c r="H145" s="5"/>
      <c r="I145" s="5">
        <f t="shared" si="41"/>
        <v>0</v>
      </c>
      <c r="J145" s="5">
        <f t="shared" si="42"/>
        <v>0</v>
      </c>
      <c r="K145" s="5">
        <f t="shared" si="43"/>
        <v>1082958.345</v>
      </c>
      <c r="L145" s="5"/>
      <c r="M145" s="27">
        <f>SUMIF(APCO_2831001!$A$40:$A$86,$B145,APCO_2831001!$K$40:$K$86)*-1</f>
        <v>0</v>
      </c>
      <c r="N145" s="27">
        <f>SUMIF(APCO_2831001!$A$87:$A$101,$B145,APCO_2831001!$K$87:$K$101)*-1</f>
        <v>0</v>
      </c>
      <c r="O145" s="27">
        <f>SUMIF(APCO_2831001!$A$3:$A$39,$B145,APCO_2831001!$K$3:$K$39)*-1</f>
        <v>1221208.3400000001</v>
      </c>
      <c r="P145" s="5"/>
      <c r="Q145" s="27">
        <f>SUMIF(APCO_2831001!$A$40:$A$86,$B145,APCO_2831001!$L$40:$L$86)*-1</f>
        <v>0</v>
      </c>
      <c r="R145" s="27">
        <f>SUMIF(APCO_2831001!$A$87:$A$101,$B145,APCO_2831001!$L$87:$L$101)*-1</f>
        <v>0</v>
      </c>
      <c r="S145" s="27">
        <f>SUMIF(APCO_2831001!$A$3:$A$39,$B145,APCO_2831001!$L$3:$L$39)*-1</f>
        <v>944708.35</v>
      </c>
    </row>
    <row r="146" spans="1:19" x14ac:dyDescent="0.25">
      <c r="A146" s="16">
        <f t="shared" si="33"/>
        <v>132</v>
      </c>
      <c r="B146" s="21" t="s">
        <v>651</v>
      </c>
      <c r="C146" s="5">
        <f t="shared" ref="C146" si="52">SUM(M146:O146)</f>
        <v>0</v>
      </c>
      <c r="D146" s="5">
        <f t="shared" ref="D146" si="53">SUM(Q146:S146)</f>
        <v>102065.4</v>
      </c>
      <c r="E146" s="5"/>
      <c r="F146" s="5"/>
      <c r="G146" s="5">
        <f t="shared" ref="G146" si="54">ROUND(SUM(C146:F146)/2,0)</f>
        <v>51033</v>
      </c>
      <c r="H146" s="5"/>
      <c r="I146" s="5">
        <f t="shared" ref="I146" si="55">(M146+Q146)/2</f>
        <v>0</v>
      </c>
      <c r="J146" s="5">
        <f t="shared" ref="J146" si="56">(N146+R146)/2</f>
        <v>0</v>
      </c>
      <c r="K146" s="5">
        <f t="shared" ref="K146" si="57">(O146+S146)/2</f>
        <v>51032.7</v>
      </c>
      <c r="L146" s="5"/>
      <c r="M146" s="27">
        <f>SUMIF(APCO_2831001!$A$40:$A$86,$B146,APCO_2831001!$K$40:$K$86)*-1</f>
        <v>0</v>
      </c>
      <c r="N146" s="27">
        <f>SUMIF(APCO_2831001!$A$87:$A$101,$B146,APCO_2831001!$K$87:$K$101)*-1</f>
        <v>0</v>
      </c>
      <c r="O146" s="27">
        <f>SUMIF(APCO_2831001!$A$3:$A$39,$B146,APCO_2831001!$K$3:$K$39)*-1</f>
        <v>0</v>
      </c>
      <c r="P146" s="5"/>
      <c r="Q146" s="27">
        <f>SUMIF(APCO_2831001!$A$40:$A$86,$B146,APCO_2831001!$L$40:$L$86)*-1</f>
        <v>0</v>
      </c>
      <c r="R146" s="27">
        <f>SUMIF(APCO_2831001!$A$87:$A$101,$B146,APCO_2831001!$L$87:$L$101)*-1</f>
        <v>0</v>
      </c>
      <c r="S146" s="27">
        <f>SUMIF(APCO_2831001!$A$3:$A$39,$B146,APCO_2831001!$L$3:$L$39)*-1</f>
        <v>102065.4</v>
      </c>
    </row>
    <row r="147" spans="1:19" x14ac:dyDescent="0.25">
      <c r="A147" s="16">
        <f t="shared" si="33"/>
        <v>133</v>
      </c>
      <c r="B147" s="21" t="s">
        <v>653</v>
      </c>
      <c r="C147" s="5">
        <f t="shared" ref="C147:C149" si="58">SUM(M147:O147)</f>
        <v>0</v>
      </c>
      <c r="D147" s="5">
        <f t="shared" ref="D147:D149" si="59">SUM(Q147:S147)</f>
        <v>298271.53999999998</v>
      </c>
      <c r="E147" s="5"/>
      <c r="F147" s="5"/>
      <c r="G147" s="5">
        <f t="shared" ref="G147:G149" si="60">ROUND(SUM(C147:F147)/2,0)</f>
        <v>149136</v>
      </c>
      <c r="H147" s="5"/>
      <c r="I147" s="5">
        <f t="shared" ref="I147:I149" si="61">(M147+Q147)/2</f>
        <v>0</v>
      </c>
      <c r="J147" s="5">
        <f t="shared" ref="J147:J149" si="62">(N147+R147)/2</f>
        <v>0</v>
      </c>
      <c r="K147" s="5">
        <f t="shared" ref="K147:K149" si="63">(O147+S147)/2</f>
        <v>149135.76999999999</v>
      </c>
      <c r="L147" s="5"/>
      <c r="M147" s="27">
        <f>SUMIF(APCO_2831001!$A$40:$A$86,$B147,APCO_2831001!$K$40:$K$86)*-1</f>
        <v>0</v>
      </c>
      <c r="N147" s="27">
        <f>SUMIF(APCO_2831001!$A$87:$A$101,$B147,APCO_2831001!$K$87:$K$101)*-1</f>
        <v>0</v>
      </c>
      <c r="O147" s="27">
        <f>SUMIF(APCO_2831001!$A$3:$A$39,$B147,APCO_2831001!$K$3:$K$39)*-1</f>
        <v>0</v>
      </c>
      <c r="P147" s="5"/>
      <c r="Q147" s="27">
        <f>SUMIF(APCO_2831001!$A$40:$A$86,$B147,APCO_2831001!$L$40:$L$86)*-1</f>
        <v>0</v>
      </c>
      <c r="R147" s="27">
        <f>SUMIF(APCO_2831001!$A$87:$A$101,$B147,APCO_2831001!$L$87:$L$101)*-1</f>
        <v>0</v>
      </c>
      <c r="S147" s="27">
        <f>SUMIF(APCO_2831001!$A$3:$A$39,$B147,APCO_2831001!$L$3:$L$39)*-1</f>
        <v>298271.53999999998</v>
      </c>
    </row>
    <row r="148" spans="1:19" x14ac:dyDescent="0.25">
      <c r="A148" s="16">
        <f t="shared" si="33"/>
        <v>134</v>
      </c>
      <c r="B148" s="21" t="s">
        <v>655</v>
      </c>
      <c r="C148" s="5">
        <f t="shared" si="58"/>
        <v>0</v>
      </c>
      <c r="D148" s="5">
        <f t="shared" si="59"/>
        <v>6181241.2800000003</v>
      </c>
      <c r="E148" s="5"/>
      <c r="F148" s="5"/>
      <c r="G148" s="5">
        <f t="shared" si="60"/>
        <v>3090621</v>
      </c>
      <c r="H148" s="5"/>
      <c r="I148" s="5">
        <f t="shared" si="61"/>
        <v>0</v>
      </c>
      <c r="J148" s="5">
        <f t="shared" si="62"/>
        <v>0</v>
      </c>
      <c r="K148" s="5">
        <f t="shared" si="63"/>
        <v>3090620.64</v>
      </c>
      <c r="L148" s="5"/>
      <c r="M148" s="27">
        <f>SUMIF(APCO_2831001!$A$40:$A$86,$B148,APCO_2831001!$K$40:$K$86)*-1</f>
        <v>0</v>
      </c>
      <c r="N148" s="27">
        <f>SUMIF(APCO_2831001!$A$87:$A$101,$B148,APCO_2831001!$K$87:$K$101)*-1</f>
        <v>0</v>
      </c>
      <c r="O148" s="27">
        <f>SUMIF(APCO_2831001!$A$3:$A$39,$B148,APCO_2831001!$K$3:$K$39)*-1</f>
        <v>0</v>
      </c>
      <c r="P148" s="5"/>
      <c r="Q148" s="27">
        <f>SUMIF(APCO_2831001!$A$40:$A$86,$B148,APCO_2831001!$L$40:$L$86)*-1</f>
        <v>0</v>
      </c>
      <c r="R148" s="27">
        <f>SUMIF(APCO_2831001!$A$87:$A$101,$B148,APCO_2831001!$L$87:$L$101)*-1</f>
        <v>0</v>
      </c>
      <c r="S148" s="27">
        <f>SUMIF(APCO_2831001!$A$3:$A$39,$B148,APCO_2831001!$L$3:$L$39)*-1</f>
        <v>6181241.2800000003</v>
      </c>
    </row>
    <row r="149" spans="1:19" x14ac:dyDescent="0.25">
      <c r="A149" s="16">
        <f t="shared" si="33"/>
        <v>135</v>
      </c>
      <c r="B149" s="21" t="s">
        <v>657</v>
      </c>
      <c r="C149" s="5">
        <f t="shared" si="58"/>
        <v>0</v>
      </c>
      <c r="D149" s="5">
        <f t="shared" si="59"/>
        <v>322802.28000000003</v>
      </c>
      <c r="E149" s="5"/>
      <c r="F149" s="5"/>
      <c r="G149" s="5">
        <f t="shared" si="60"/>
        <v>161401</v>
      </c>
      <c r="H149" s="5"/>
      <c r="I149" s="5">
        <f t="shared" si="61"/>
        <v>0</v>
      </c>
      <c r="J149" s="5">
        <f t="shared" si="62"/>
        <v>0</v>
      </c>
      <c r="K149" s="5">
        <f t="shared" si="63"/>
        <v>161401.14000000001</v>
      </c>
      <c r="L149" s="5"/>
      <c r="M149" s="27">
        <f>SUMIF(APCO_2831001!$A$40:$A$86,$B149,APCO_2831001!$K$40:$K$86)*-1</f>
        <v>0</v>
      </c>
      <c r="N149" s="27">
        <f>SUMIF(APCO_2831001!$A$87:$A$101,$B149,APCO_2831001!$K$87:$K$101)*-1</f>
        <v>0</v>
      </c>
      <c r="O149" s="27">
        <f>SUMIF(APCO_2831001!$A$3:$A$39,$B149,APCO_2831001!$K$3:$K$39)*-1</f>
        <v>0</v>
      </c>
      <c r="P149" s="5"/>
      <c r="Q149" s="27">
        <f>SUMIF(APCO_2831001!$A$40:$A$86,$B149,APCO_2831001!$L$40:$L$86)*-1</f>
        <v>0</v>
      </c>
      <c r="R149" s="27">
        <f>SUMIF(APCO_2831001!$A$87:$A$101,$B149,APCO_2831001!$L$87:$L$101)*-1</f>
        <v>0</v>
      </c>
      <c r="S149" s="27">
        <f>SUMIF(APCO_2831001!$A$3:$A$39,$B149,APCO_2831001!$L$3:$L$39)*-1</f>
        <v>322802.28000000003</v>
      </c>
    </row>
    <row r="150" spans="1:19" x14ac:dyDescent="0.25">
      <c r="A150" s="16">
        <f t="shared" si="33"/>
        <v>136</v>
      </c>
      <c r="B150" s="21" t="s">
        <v>607</v>
      </c>
      <c r="C150" s="5">
        <f t="shared" si="44"/>
        <v>-243789.53</v>
      </c>
      <c r="D150" s="5">
        <f t="shared" si="45"/>
        <v>-658506.31999999995</v>
      </c>
      <c r="E150" s="5"/>
      <c r="F150" s="5"/>
      <c r="G150" s="5">
        <f t="shared" si="40"/>
        <v>-451148</v>
      </c>
      <c r="H150" s="5"/>
      <c r="I150" s="5">
        <f t="shared" si="41"/>
        <v>0</v>
      </c>
      <c r="J150" s="5">
        <f t="shared" si="42"/>
        <v>0</v>
      </c>
      <c r="K150" s="5">
        <f t="shared" si="43"/>
        <v>-451147.92499999999</v>
      </c>
      <c r="L150" s="5"/>
      <c r="M150" s="27">
        <f>SUMIF(APCO_2831001!$A$40:$A$86,$B150,APCO_2831001!$K$40:$K$86)*-1</f>
        <v>0</v>
      </c>
      <c r="N150" s="27">
        <f>SUMIF(APCO_2831001!$A$87:$A$101,$B150,APCO_2831001!$K$87:$K$101)*-1</f>
        <v>0</v>
      </c>
      <c r="O150" s="27">
        <f>SUMIF(APCO_2831001!$A$3:$A$39,$B150,APCO_2831001!$K$3:$K$39)*-1</f>
        <v>-243789.53</v>
      </c>
      <c r="P150" s="5"/>
      <c r="Q150" s="27">
        <f>SUMIF(APCO_2831001!$A$40:$A$86,$B150,APCO_2831001!$L$40:$L$86)*-1</f>
        <v>0</v>
      </c>
      <c r="R150" s="27">
        <f>SUMIF(APCO_2831001!$A$87:$A$101,$B150,APCO_2831001!$L$87:$L$101)*-1</f>
        <v>0</v>
      </c>
      <c r="S150" s="27">
        <f>SUMIF(APCO_2831001!$A$3:$A$39,$B150,APCO_2831001!$L$3:$L$39)*-1</f>
        <v>-658506.31999999995</v>
      </c>
    </row>
    <row r="151" spans="1:19" x14ac:dyDescent="0.25">
      <c r="A151" s="16">
        <f t="shared" si="33"/>
        <v>137</v>
      </c>
      <c r="B151" s="21" t="s">
        <v>609</v>
      </c>
      <c r="C151" s="5">
        <f t="shared" si="44"/>
        <v>1400.79</v>
      </c>
      <c r="D151" s="5">
        <f t="shared" si="45"/>
        <v>0</v>
      </c>
      <c r="E151" s="5"/>
      <c r="F151" s="5"/>
      <c r="G151" s="5">
        <f t="shared" si="40"/>
        <v>700</v>
      </c>
      <c r="H151" s="5"/>
      <c r="I151" s="5">
        <f t="shared" si="41"/>
        <v>0</v>
      </c>
      <c r="J151" s="5">
        <f t="shared" si="42"/>
        <v>0</v>
      </c>
      <c r="K151" s="5">
        <f t="shared" si="43"/>
        <v>700.39499999999998</v>
      </c>
      <c r="L151" s="5"/>
      <c r="M151" s="27">
        <f>SUMIF(APCO_2831001!$A$40:$A$86,$B151,APCO_2831001!$K$40:$K$86)*-1</f>
        <v>0</v>
      </c>
      <c r="N151" s="27">
        <f>SUMIF(APCO_2831001!$A$87:$A$101,$B151,APCO_2831001!$K$87:$K$101)*-1</f>
        <v>0</v>
      </c>
      <c r="O151" s="27">
        <f>SUMIF(APCO_2831001!$A$3:$A$39,$B151,APCO_2831001!$K$3:$K$39)*-1</f>
        <v>1400.79</v>
      </c>
      <c r="P151" s="5"/>
      <c r="Q151" s="27">
        <f>SUMIF(APCO_2831001!$A$40:$A$86,$B151,APCO_2831001!$L$40:$L$86)*-1</f>
        <v>0</v>
      </c>
      <c r="R151" s="27">
        <f>SUMIF(APCO_2831001!$A$87:$A$101,$B151,APCO_2831001!$L$87:$L$101)*-1</f>
        <v>0</v>
      </c>
      <c r="S151" s="27">
        <f>SUMIF(APCO_2831001!$A$3:$A$39,$B151,APCO_2831001!$L$3:$L$39)*-1</f>
        <v>0</v>
      </c>
    </row>
    <row r="152" spans="1:19" x14ac:dyDescent="0.25">
      <c r="A152" s="16">
        <f t="shared" si="33"/>
        <v>138</v>
      </c>
      <c r="B152" s="21" t="s">
        <v>611</v>
      </c>
      <c r="C152" s="5">
        <f t="shared" si="44"/>
        <v>13705.27</v>
      </c>
      <c r="D152" s="5">
        <f t="shared" si="45"/>
        <v>0</v>
      </c>
      <c r="E152" s="5"/>
      <c r="F152" s="5"/>
      <c r="G152" s="5">
        <f t="shared" si="40"/>
        <v>6853</v>
      </c>
      <c r="H152" s="5"/>
      <c r="I152" s="5">
        <f t="shared" si="41"/>
        <v>0</v>
      </c>
      <c r="J152" s="5">
        <f t="shared" si="42"/>
        <v>0</v>
      </c>
      <c r="K152" s="5">
        <f t="shared" si="43"/>
        <v>6852.6350000000002</v>
      </c>
      <c r="L152" s="5"/>
      <c r="M152" s="27">
        <f>SUMIF(APCO_2831001!$A$40:$A$86,$B152,APCO_2831001!$K$40:$K$86)*-1</f>
        <v>0</v>
      </c>
      <c r="N152" s="27">
        <f>SUMIF(APCO_2831001!$A$87:$A$101,$B152,APCO_2831001!$K$87:$K$101)*-1</f>
        <v>0</v>
      </c>
      <c r="O152" s="27">
        <f>SUMIF(APCO_2831001!$A$3:$A$39,$B152,APCO_2831001!$K$3:$K$39)*-1</f>
        <v>13705.27</v>
      </c>
      <c r="P152" s="5"/>
      <c r="Q152" s="27">
        <f>SUMIF(APCO_2831001!$A$40:$A$86,$B152,APCO_2831001!$L$40:$L$86)*-1</f>
        <v>0</v>
      </c>
      <c r="R152" s="27">
        <f>SUMIF(APCO_2831001!$A$87:$A$101,$B152,APCO_2831001!$L$87:$L$101)*-1</f>
        <v>0</v>
      </c>
      <c r="S152" s="27">
        <f>SUMIF(APCO_2831001!$A$3:$A$39,$B152,APCO_2831001!$L$3:$L$39)*-1</f>
        <v>0</v>
      </c>
    </row>
    <row r="153" spans="1:19" x14ac:dyDescent="0.25">
      <c r="A153" s="16">
        <f t="shared" si="33"/>
        <v>139</v>
      </c>
      <c r="B153" s="21" t="s">
        <v>613</v>
      </c>
      <c r="C153" s="5">
        <f t="shared" si="44"/>
        <v>638.54999999999995</v>
      </c>
      <c r="D153" s="5">
        <f t="shared" si="45"/>
        <v>0</v>
      </c>
      <c r="E153" s="5"/>
      <c r="F153" s="5"/>
      <c r="G153" s="5">
        <f t="shared" si="40"/>
        <v>319</v>
      </c>
      <c r="H153" s="5"/>
      <c r="I153" s="5">
        <f t="shared" si="41"/>
        <v>0</v>
      </c>
      <c r="J153" s="5">
        <f t="shared" si="42"/>
        <v>0</v>
      </c>
      <c r="K153" s="5">
        <f t="shared" si="43"/>
        <v>319.27499999999998</v>
      </c>
      <c r="L153" s="5"/>
      <c r="M153" s="27">
        <f>SUMIF(APCO_2831001!$A$40:$A$86,$B153,APCO_2831001!$K$40:$K$86)*-1</f>
        <v>0</v>
      </c>
      <c r="N153" s="27">
        <f>SUMIF(APCO_2831001!$A$87:$A$101,$B153,APCO_2831001!$K$87:$K$101)*-1</f>
        <v>0</v>
      </c>
      <c r="O153" s="27">
        <f>SUMIF(APCO_2831001!$A$3:$A$39,$B153,APCO_2831001!$K$3:$K$39)*-1</f>
        <v>638.54999999999995</v>
      </c>
      <c r="P153" s="5"/>
      <c r="Q153" s="27">
        <f>SUMIF(APCO_2831001!$A$40:$A$86,$B153,APCO_2831001!$L$40:$L$86)*-1</f>
        <v>0</v>
      </c>
      <c r="R153" s="27">
        <f>SUMIF(APCO_2831001!$A$87:$A$101,$B153,APCO_2831001!$L$87:$L$101)*-1</f>
        <v>0</v>
      </c>
      <c r="S153" s="27">
        <f>SUMIF(APCO_2831001!$A$3:$A$39,$B153,APCO_2831001!$L$3:$L$39)*-1</f>
        <v>0</v>
      </c>
    </row>
    <row r="154" spans="1:19" x14ac:dyDescent="0.25">
      <c r="A154" s="16">
        <f t="shared" si="33"/>
        <v>140</v>
      </c>
      <c r="B154" s="21" t="s">
        <v>615</v>
      </c>
      <c r="C154" s="5">
        <f t="shared" si="44"/>
        <v>7110.18</v>
      </c>
      <c r="D154" s="5">
        <f t="shared" si="45"/>
        <v>109807.18</v>
      </c>
      <c r="E154" s="5"/>
      <c r="F154" s="5"/>
      <c r="G154" s="5">
        <f t="shared" si="40"/>
        <v>58459</v>
      </c>
      <c r="H154" s="5"/>
      <c r="I154" s="5">
        <f t="shared" si="41"/>
        <v>0</v>
      </c>
      <c r="J154" s="5">
        <f t="shared" si="42"/>
        <v>0</v>
      </c>
      <c r="K154" s="5">
        <f t="shared" si="43"/>
        <v>58458.679999999993</v>
      </c>
      <c r="L154" s="5"/>
      <c r="M154" s="27">
        <f>SUMIF(APCO_2831001!$A$40:$A$86,$B154,APCO_2831001!$K$40:$K$86)*-1</f>
        <v>0</v>
      </c>
      <c r="N154" s="27">
        <f>SUMIF(APCO_2831001!$A$87:$A$101,$B154,APCO_2831001!$K$87:$K$101)*-1</f>
        <v>0</v>
      </c>
      <c r="O154" s="27">
        <f>SUMIF(APCO_2831001!$A$3:$A$39,$B154,APCO_2831001!$K$3:$K$39)*-1</f>
        <v>7110.18</v>
      </c>
      <c r="P154" s="5"/>
      <c r="Q154" s="27">
        <f>SUMIF(APCO_2831001!$A$40:$A$86,$B154,APCO_2831001!$L$40:$L$86)*-1</f>
        <v>0</v>
      </c>
      <c r="R154" s="27">
        <f>SUMIF(APCO_2831001!$A$87:$A$101,$B154,APCO_2831001!$L$87:$L$101)*-1</f>
        <v>0</v>
      </c>
      <c r="S154" s="27">
        <f>SUMIF(APCO_2831001!$A$3:$A$39,$B154,APCO_2831001!$L$3:$L$39)*-1</f>
        <v>109807.18</v>
      </c>
    </row>
    <row r="155" spans="1:19" x14ac:dyDescent="0.25">
      <c r="A155" s="16">
        <f t="shared" si="33"/>
        <v>141</v>
      </c>
      <c r="B155" s="21" t="s">
        <v>617</v>
      </c>
      <c r="C155" s="5">
        <f t="shared" si="44"/>
        <v>506.31</v>
      </c>
      <c r="D155" s="5">
        <f t="shared" si="45"/>
        <v>0</v>
      </c>
      <c r="E155" s="5"/>
      <c r="F155" s="5"/>
      <c r="G155" s="5">
        <f t="shared" si="40"/>
        <v>253</v>
      </c>
      <c r="H155" s="5"/>
      <c r="I155" s="5">
        <f t="shared" si="41"/>
        <v>0</v>
      </c>
      <c r="J155" s="5">
        <f t="shared" si="42"/>
        <v>0</v>
      </c>
      <c r="K155" s="5">
        <f t="shared" si="43"/>
        <v>253.155</v>
      </c>
      <c r="L155" s="5"/>
      <c r="M155" s="27">
        <f>SUMIF(APCO_2831001!$A$40:$A$86,$B155,APCO_2831001!$K$40:$K$86)*-1</f>
        <v>0</v>
      </c>
      <c r="N155" s="27">
        <f>SUMIF(APCO_2831001!$A$87:$A$101,$B155,APCO_2831001!$K$87:$K$101)*-1</f>
        <v>0</v>
      </c>
      <c r="O155" s="27">
        <f>SUMIF(APCO_2831001!$A$3:$A$39,$B155,APCO_2831001!$K$3:$K$39)*-1</f>
        <v>506.31</v>
      </c>
      <c r="P155" s="5"/>
      <c r="Q155" s="27">
        <f>SUMIF(APCO_2831001!$A$40:$A$86,$B155,APCO_2831001!$L$40:$L$86)*-1</f>
        <v>0</v>
      </c>
      <c r="R155" s="27">
        <f>SUMIF(APCO_2831001!$A$87:$A$101,$B155,APCO_2831001!$L$87:$L$101)*-1</f>
        <v>0</v>
      </c>
      <c r="S155" s="27">
        <f>SUMIF(APCO_2831001!$A$3:$A$39,$B155,APCO_2831001!$L$3:$L$39)*-1</f>
        <v>0</v>
      </c>
    </row>
    <row r="156" spans="1:19" x14ac:dyDescent="0.25">
      <c r="A156" s="16">
        <f t="shared" si="33"/>
        <v>142</v>
      </c>
      <c r="B156" s="21" t="s">
        <v>619</v>
      </c>
      <c r="C156" s="5">
        <f t="shared" si="44"/>
        <v>-2065.66</v>
      </c>
      <c r="D156" s="5">
        <f t="shared" si="45"/>
        <v>-18872.34</v>
      </c>
      <c r="E156" s="5"/>
      <c r="F156" s="5"/>
      <c r="G156" s="5">
        <f t="shared" si="40"/>
        <v>-10469</v>
      </c>
      <c r="H156" s="5"/>
      <c r="I156" s="5">
        <f t="shared" si="41"/>
        <v>0</v>
      </c>
      <c r="J156" s="5">
        <f t="shared" si="42"/>
        <v>0</v>
      </c>
      <c r="K156" s="5">
        <f t="shared" si="43"/>
        <v>-10469</v>
      </c>
      <c r="L156" s="5"/>
      <c r="M156" s="27">
        <f>SUMIF(APCO_2831001!$A$40:$A$86,$B156,APCO_2831001!$K$40:$K$86)*-1</f>
        <v>0</v>
      </c>
      <c r="N156" s="27">
        <f>SUMIF(APCO_2831001!$A$87:$A$101,$B156,APCO_2831001!$K$87:$K$101)*-1</f>
        <v>0</v>
      </c>
      <c r="O156" s="27">
        <f>SUMIF(APCO_2831001!$A$3:$A$39,$B156,APCO_2831001!$K$3:$K$39)*-1</f>
        <v>-2065.66</v>
      </c>
      <c r="P156" s="5"/>
      <c r="Q156" s="27">
        <f>SUMIF(APCO_2831001!$A$40:$A$86,$B156,APCO_2831001!$L$40:$L$86)*-1</f>
        <v>0</v>
      </c>
      <c r="R156" s="27">
        <f>SUMIF(APCO_2831001!$A$87:$A$101,$B156,APCO_2831001!$L$87:$L$101)*-1</f>
        <v>0</v>
      </c>
      <c r="S156" s="27">
        <f>SUMIF(APCO_2831001!$A$3:$A$39,$B156,APCO_2831001!$L$3:$L$39)*-1</f>
        <v>-18872.34</v>
      </c>
    </row>
    <row r="157" spans="1:19" x14ac:dyDescent="0.25">
      <c r="A157" s="16">
        <f t="shared" si="33"/>
        <v>143</v>
      </c>
      <c r="B157" s="21" t="s">
        <v>659</v>
      </c>
      <c r="C157" s="5">
        <f t="shared" ref="C157:C160" si="64">SUM(M157:O157)</f>
        <v>0</v>
      </c>
      <c r="D157" s="5">
        <f t="shared" ref="D157:D160" si="65">SUM(Q157:S157)</f>
        <v>124678.75</v>
      </c>
      <c r="E157" s="5"/>
      <c r="F157" s="5"/>
      <c r="G157" s="5">
        <f t="shared" ref="G157:G160" si="66">ROUND(SUM(C157:F157)/2,0)</f>
        <v>62339</v>
      </c>
      <c r="H157" s="5"/>
      <c r="I157" s="5">
        <f t="shared" ref="I157:I160" si="67">(M157+Q157)/2</f>
        <v>0</v>
      </c>
      <c r="J157" s="5">
        <f t="shared" ref="J157:J160" si="68">(N157+R157)/2</f>
        <v>0</v>
      </c>
      <c r="K157" s="5">
        <f t="shared" ref="K157:K160" si="69">(O157+S157)/2</f>
        <v>62339.375</v>
      </c>
      <c r="L157" s="5"/>
      <c r="M157" s="27">
        <f>SUMIF(APCO_2831001!$A$40:$A$86,$B157,APCO_2831001!$K$40:$K$86)*-1</f>
        <v>0</v>
      </c>
      <c r="N157" s="27">
        <f>SUMIF(APCO_2831001!$A$87:$A$101,$B157,APCO_2831001!$K$87:$K$101)*-1</f>
        <v>0</v>
      </c>
      <c r="O157" s="27">
        <f>SUMIF(APCO_2831001!$A$3:$A$39,$B157,APCO_2831001!$K$3:$K$39)*-1</f>
        <v>0</v>
      </c>
      <c r="P157" s="5"/>
      <c r="Q157" s="27">
        <f>SUMIF(APCO_2831001!$A$40:$A$86,$B157,APCO_2831001!$L$40:$L$86)*-1</f>
        <v>0</v>
      </c>
      <c r="R157" s="27">
        <f>SUMIF(APCO_2831001!$A$87:$A$101,$B157,APCO_2831001!$L$87:$L$101)*-1</f>
        <v>0</v>
      </c>
      <c r="S157" s="27">
        <f>SUMIF(APCO_2831001!$A$3:$A$39,$B157,APCO_2831001!$L$3:$L$39)*-1</f>
        <v>124678.75</v>
      </c>
    </row>
    <row r="158" spans="1:19" x14ac:dyDescent="0.25">
      <c r="A158" s="16">
        <f t="shared" si="33"/>
        <v>144</v>
      </c>
      <c r="B158" s="21" t="s">
        <v>661</v>
      </c>
      <c r="C158" s="5">
        <f t="shared" si="64"/>
        <v>0</v>
      </c>
      <c r="D158" s="5">
        <f t="shared" si="65"/>
        <v>-517674.59</v>
      </c>
      <c r="E158" s="5"/>
      <c r="F158" s="5"/>
      <c r="G158" s="5">
        <f t="shared" si="66"/>
        <v>-258837</v>
      </c>
      <c r="H158" s="5"/>
      <c r="I158" s="5">
        <f t="shared" si="67"/>
        <v>0</v>
      </c>
      <c r="J158" s="5">
        <f t="shared" si="68"/>
        <v>0</v>
      </c>
      <c r="K158" s="5">
        <f t="shared" si="69"/>
        <v>-258837.29500000001</v>
      </c>
      <c r="L158" s="5"/>
      <c r="M158" s="27">
        <f>SUMIF(APCO_2831001!$A$40:$A$86,$B158,APCO_2831001!$K$40:$K$86)*-1</f>
        <v>0</v>
      </c>
      <c r="N158" s="27">
        <f>SUMIF(APCO_2831001!$A$87:$A$101,$B158,APCO_2831001!$K$87:$K$101)*-1</f>
        <v>0</v>
      </c>
      <c r="O158" s="27">
        <f>SUMIF(APCO_2831001!$A$3:$A$39,$B158,APCO_2831001!$K$3:$K$39)*-1</f>
        <v>0</v>
      </c>
      <c r="P158" s="5"/>
      <c r="Q158" s="27">
        <f>SUMIF(APCO_2831001!$A$40:$A$86,$B158,APCO_2831001!$L$40:$L$86)*-1</f>
        <v>0</v>
      </c>
      <c r="R158" s="27">
        <f>SUMIF(APCO_2831001!$A$87:$A$101,$B158,APCO_2831001!$L$87:$L$101)*-1</f>
        <v>0</v>
      </c>
      <c r="S158" s="27">
        <f>SUMIF(APCO_2831001!$A$3:$A$39,$B158,APCO_2831001!$L$3:$L$39)*-1</f>
        <v>-517674.59</v>
      </c>
    </row>
    <row r="159" spans="1:19" x14ac:dyDescent="0.25">
      <c r="A159" s="16">
        <f t="shared" si="33"/>
        <v>145</v>
      </c>
      <c r="B159" s="21" t="s">
        <v>663</v>
      </c>
      <c r="C159" s="5">
        <f t="shared" si="64"/>
        <v>0</v>
      </c>
      <c r="D159" s="5">
        <f t="shared" si="65"/>
        <v>517674.59</v>
      </c>
      <c r="E159" s="5"/>
      <c r="F159" s="5"/>
      <c r="G159" s="5">
        <f t="shared" si="66"/>
        <v>258837</v>
      </c>
      <c r="H159" s="5"/>
      <c r="I159" s="5">
        <f t="shared" si="67"/>
        <v>0</v>
      </c>
      <c r="J159" s="5">
        <f t="shared" si="68"/>
        <v>0</v>
      </c>
      <c r="K159" s="5">
        <f t="shared" si="69"/>
        <v>258837.29500000001</v>
      </c>
      <c r="L159" s="5"/>
      <c r="M159" s="27">
        <f>SUMIF(APCO_2831001!$A$40:$A$86,$B159,APCO_2831001!$K$40:$K$86)*-1</f>
        <v>0</v>
      </c>
      <c r="N159" s="27">
        <f>SUMIF(APCO_2831001!$A$87:$A$101,$B159,APCO_2831001!$K$87:$K$101)*-1</f>
        <v>0</v>
      </c>
      <c r="O159" s="27">
        <f>SUMIF(APCO_2831001!$A$3:$A$39,$B159,APCO_2831001!$K$3:$K$39)*-1</f>
        <v>0</v>
      </c>
      <c r="P159" s="5"/>
      <c r="Q159" s="27">
        <f>SUMIF(APCO_2831001!$A$40:$A$86,$B159,APCO_2831001!$L$40:$L$86)*-1</f>
        <v>0</v>
      </c>
      <c r="R159" s="27">
        <f>SUMIF(APCO_2831001!$A$87:$A$101,$B159,APCO_2831001!$L$87:$L$101)*-1</f>
        <v>0</v>
      </c>
      <c r="S159" s="27">
        <f>SUMIF(APCO_2831001!$A$3:$A$39,$B159,APCO_2831001!$L$3:$L$39)*-1</f>
        <v>517674.59</v>
      </c>
    </row>
    <row r="160" spans="1:19" x14ac:dyDescent="0.25">
      <c r="A160" s="16">
        <f t="shared" si="33"/>
        <v>146</v>
      </c>
      <c r="B160" s="21" t="s">
        <v>665</v>
      </c>
      <c r="C160" s="5">
        <f t="shared" si="64"/>
        <v>0</v>
      </c>
      <c r="D160" s="5">
        <f t="shared" si="65"/>
        <v>-158273.85999999999</v>
      </c>
      <c r="E160" s="5"/>
      <c r="F160" s="5"/>
      <c r="G160" s="5">
        <f t="shared" si="66"/>
        <v>-79137</v>
      </c>
      <c r="H160" s="5"/>
      <c r="I160" s="5">
        <f t="shared" si="67"/>
        <v>0</v>
      </c>
      <c r="J160" s="5">
        <f t="shared" si="68"/>
        <v>0</v>
      </c>
      <c r="K160" s="5">
        <f t="shared" si="69"/>
        <v>-79136.929999999993</v>
      </c>
      <c r="L160" s="5"/>
      <c r="M160" s="27">
        <f>SUMIF(APCO_2831001!$A$40:$A$86,$B160,APCO_2831001!$K$40:$K$86)*-1</f>
        <v>0</v>
      </c>
      <c r="N160" s="27">
        <f>SUMIF(APCO_2831001!$A$87:$A$101,$B160,APCO_2831001!$K$87:$K$101)*-1</f>
        <v>0</v>
      </c>
      <c r="O160" s="27">
        <f>SUMIF(APCO_2831001!$A$3:$A$39,$B160,APCO_2831001!$K$3:$K$39)*-1</f>
        <v>0</v>
      </c>
      <c r="P160" s="5"/>
      <c r="Q160" s="27">
        <f>SUMIF(APCO_2831001!$A$40:$A$86,$B160,APCO_2831001!$L$40:$L$86)*-1</f>
        <v>0</v>
      </c>
      <c r="R160" s="27">
        <f>SUMIF(APCO_2831001!$A$87:$A$101,$B160,APCO_2831001!$L$87:$L$101)*-1</f>
        <v>0</v>
      </c>
      <c r="S160" s="27">
        <f>SUMIF(APCO_2831001!$A$3:$A$39,$B160,APCO_2831001!$L$3:$L$39)*-1</f>
        <v>-158273.85999999999</v>
      </c>
    </row>
    <row r="161" spans="1:19" x14ac:dyDescent="0.25">
      <c r="A161" s="16">
        <f t="shared" si="33"/>
        <v>147</v>
      </c>
      <c r="B161" s="3" t="s">
        <v>91</v>
      </c>
      <c r="C161" s="5">
        <f t="shared" si="44"/>
        <v>10602961.250000002</v>
      </c>
      <c r="D161" s="5">
        <f t="shared" si="45"/>
        <v>10321149.65</v>
      </c>
      <c r="E161" s="5"/>
      <c r="F161" s="5"/>
      <c r="G161" s="5">
        <f t="shared" si="37"/>
        <v>10462055</v>
      </c>
      <c r="H161" s="5"/>
      <c r="I161" s="5">
        <f t="shared" ref="I161:I167" si="70">(M161+Q161)/2</f>
        <v>8509909.2750000004</v>
      </c>
      <c r="J161" s="5">
        <f t="shared" ref="J161:J167" si="71">(N161+R161)/2</f>
        <v>336925.92499999999</v>
      </c>
      <c r="K161" s="5">
        <f t="shared" ref="K161:K167" si="72">(O161+S161)/2</f>
        <v>1615220.25</v>
      </c>
      <c r="L161" s="5"/>
      <c r="M161" s="27">
        <f>SUMIF(APCO_2831001!$A$40:$A$86,$B161,APCO_2831001!$K$40:$K$86)*-1</f>
        <v>8671144.3000000007</v>
      </c>
      <c r="N161" s="27">
        <f>SUMIF(APCO_2831001!$A$87:$A$101,$B161,APCO_2831001!$K$87:$K$101)*-1</f>
        <v>331034.55</v>
      </c>
      <c r="O161" s="27">
        <f>SUMIF(APCO_2831001!$A$3:$A$39,$B161,APCO_2831001!$K$3:$K$39)*-1</f>
        <v>1600782.4</v>
      </c>
      <c r="P161" s="5"/>
      <c r="Q161" s="27">
        <f>SUMIF(APCO_2831001!$A$40:$A$86,$B161,APCO_2831001!$L$40:$L$86)*-1</f>
        <v>8348674.25</v>
      </c>
      <c r="R161" s="27">
        <f>SUMIF(APCO_2831001!$A$87:$A$101,$B161,APCO_2831001!$L$87:$L$101)*-1</f>
        <v>342817.3</v>
      </c>
      <c r="S161" s="27">
        <f>SUMIF(APCO_2831001!$A$3:$A$39,$B161,APCO_2831001!$L$3:$L$39)*-1</f>
        <v>1629658.1</v>
      </c>
    </row>
    <row r="162" spans="1:19" x14ac:dyDescent="0.25">
      <c r="A162" s="16">
        <f t="shared" si="33"/>
        <v>148</v>
      </c>
      <c r="B162" s="3" t="s">
        <v>403</v>
      </c>
      <c r="C162" s="5">
        <f t="shared" si="44"/>
        <v>14283400.149999999</v>
      </c>
      <c r="D162" s="5">
        <f t="shared" si="45"/>
        <v>15865115.6</v>
      </c>
      <c r="E162" s="5"/>
      <c r="F162" s="5"/>
      <c r="G162" s="5">
        <f t="shared" si="37"/>
        <v>15074258</v>
      </c>
      <c r="H162" s="5"/>
      <c r="I162" s="5">
        <f t="shared" si="70"/>
        <v>5337908.42</v>
      </c>
      <c r="J162" s="5">
        <f t="shared" si="71"/>
        <v>3071444.23</v>
      </c>
      <c r="K162" s="5">
        <f t="shared" si="72"/>
        <v>6664905.2249999996</v>
      </c>
      <c r="L162" s="5"/>
      <c r="M162" s="27">
        <f>SUMIF(APCO_2831001!$A$40:$A$86,$B162,APCO_2831001!$K$40:$K$86)*-1</f>
        <v>5132474.5199999996</v>
      </c>
      <c r="N162" s="27">
        <f>SUMIF(APCO_2831001!$A$87:$A$101,$B162,APCO_2831001!$K$87:$K$101)*-1</f>
        <v>2955773.78</v>
      </c>
      <c r="O162" s="27">
        <f>SUMIF(APCO_2831001!$A$3:$A$39,$B162,APCO_2831001!$K$3:$K$39)*-1</f>
        <v>6195151.8499999996</v>
      </c>
      <c r="P162" s="5"/>
      <c r="Q162" s="27">
        <f>SUMIF(APCO_2831001!$A$40:$A$86,$B162,APCO_2831001!$L$40:$L$86)*-1</f>
        <v>5543342.3200000003</v>
      </c>
      <c r="R162" s="27">
        <f>SUMIF(APCO_2831001!$A$87:$A$101,$B162,APCO_2831001!$L$87:$L$101)*-1</f>
        <v>3187114.68</v>
      </c>
      <c r="S162" s="27">
        <f>SUMIF(APCO_2831001!$A$3:$A$39,$B162,APCO_2831001!$L$3:$L$39)*-1</f>
        <v>7134658.5999999996</v>
      </c>
    </row>
    <row r="163" spans="1:19" x14ac:dyDescent="0.25">
      <c r="A163" s="16">
        <f t="shared" si="33"/>
        <v>149</v>
      </c>
      <c r="B163" s="3" t="s">
        <v>42</v>
      </c>
      <c r="C163" s="5">
        <f t="shared" si="44"/>
        <v>35523154.270000003</v>
      </c>
      <c r="D163" s="5">
        <f t="shared" si="45"/>
        <v>34028982.219999999</v>
      </c>
      <c r="E163" s="5"/>
      <c r="F163" s="5"/>
      <c r="G163" s="5">
        <f t="shared" si="37"/>
        <v>34776068</v>
      </c>
      <c r="H163" s="5"/>
      <c r="I163" s="5">
        <f t="shared" si="70"/>
        <v>17130821.805</v>
      </c>
      <c r="J163" s="5">
        <f t="shared" si="71"/>
        <v>7062896.3600000003</v>
      </c>
      <c r="K163" s="5">
        <f t="shared" si="72"/>
        <v>10582350.08</v>
      </c>
      <c r="L163" s="5"/>
      <c r="M163" s="27">
        <f>SUMIF(APCO_2831001!$A$40:$A$86,$B163,APCO_2831001!$K$40:$K$86)*-1</f>
        <v>17500633.030000001</v>
      </c>
      <c r="N163" s="27">
        <f>SUMIF(APCO_2831001!$A$87:$A$101,$B163,APCO_2831001!$K$87:$K$101)*-1</f>
        <v>7209322.3600000003</v>
      </c>
      <c r="O163" s="27">
        <f>SUMIF(APCO_2831001!$A$3:$A$39,$B163,APCO_2831001!$K$3:$K$39)*-1</f>
        <v>10813198.880000001</v>
      </c>
      <c r="P163" s="5"/>
      <c r="Q163" s="27">
        <f>SUMIF(APCO_2831001!$A$40:$A$86,$B163,APCO_2831001!$L$40:$L$86)*-1</f>
        <v>16761010.58</v>
      </c>
      <c r="R163" s="27">
        <f>SUMIF(APCO_2831001!$A$87:$A$101,$B163,APCO_2831001!$L$87:$L$101)*-1</f>
        <v>6916470.3600000003</v>
      </c>
      <c r="S163" s="27">
        <f>SUMIF(APCO_2831001!$A$3:$A$39,$B163,APCO_2831001!$L$3:$L$39)*-1</f>
        <v>10351501.279999999</v>
      </c>
    </row>
    <row r="164" spans="1:19" x14ac:dyDescent="0.25">
      <c r="A164" s="16">
        <f t="shared" si="33"/>
        <v>150</v>
      </c>
      <c r="B164" s="3" t="s">
        <v>43</v>
      </c>
      <c r="C164" s="5">
        <f t="shared" si="44"/>
        <v>0</v>
      </c>
      <c r="D164" s="5">
        <f t="shared" si="45"/>
        <v>0</v>
      </c>
      <c r="E164" s="5"/>
      <c r="F164" s="5"/>
      <c r="G164" s="5">
        <f t="shared" si="37"/>
        <v>0</v>
      </c>
      <c r="H164" s="5"/>
      <c r="I164" s="5">
        <f t="shared" si="70"/>
        <v>0</v>
      </c>
      <c r="J164" s="5">
        <f t="shared" si="71"/>
        <v>0</v>
      </c>
      <c r="K164" s="5">
        <f t="shared" si="72"/>
        <v>0</v>
      </c>
      <c r="L164" s="5"/>
      <c r="M164" s="27">
        <f>SUMIF(APCO_2831001!$A$40:$A$86,$B164,APCO_2831001!$K$40:$K$86)*-1</f>
        <v>0</v>
      </c>
      <c r="N164" s="27">
        <f>SUMIF(APCO_2831001!$A$87:$A$101,$B164,APCO_2831001!$K$87:$K$101)*-1</f>
        <v>0</v>
      </c>
      <c r="O164" s="27">
        <f>SUMIF(APCO_2831001!$A$3:$A$39,$B164,APCO_2831001!$K$3:$K$39)*-1</f>
        <v>0</v>
      </c>
      <c r="P164" s="5"/>
      <c r="Q164" s="27">
        <f>SUMIF(APCO_2831001!$A$40:$A$86,$B164,APCO_2831001!$L$40:$L$86)*-1</f>
        <v>0</v>
      </c>
      <c r="R164" s="27">
        <f>SUMIF(APCO_2831001!$A$87:$A$101,$B164,APCO_2831001!$L$87:$L$101)*-1</f>
        <v>0</v>
      </c>
      <c r="S164" s="27">
        <f>SUMIF(APCO_2831001!$A$3:$A$39,$B164,APCO_2831001!$L$3:$L$39)*-1</f>
        <v>0</v>
      </c>
    </row>
    <row r="165" spans="1:19" x14ac:dyDescent="0.25">
      <c r="A165" s="16">
        <f t="shared" si="33"/>
        <v>151</v>
      </c>
      <c r="B165" s="21" t="s">
        <v>431</v>
      </c>
      <c r="C165" s="5">
        <f t="shared" si="44"/>
        <v>1854777.52</v>
      </c>
      <c r="D165" s="5">
        <f t="shared" si="45"/>
        <v>1648691.12</v>
      </c>
      <c r="E165" s="5"/>
      <c r="F165" s="5"/>
      <c r="G165" s="5">
        <f>ROUND(SUM(C165:F165)/2,0)</f>
        <v>1751734</v>
      </c>
      <c r="H165" s="5"/>
      <c r="I165" s="5">
        <f t="shared" si="70"/>
        <v>724541.32000000007</v>
      </c>
      <c r="J165" s="5">
        <f t="shared" si="71"/>
        <v>113126.47</v>
      </c>
      <c r="K165" s="5">
        <f t="shared" si="72"/>
        <v>914066.53</v>
      </c>
      <c r="L165" s="5"/>
      <c r="M165" s="27">
        <f>SUMIF(APCO_2831001!$A$40:$A$86,$B165,APCO_2831001!$K$40:$K$86)*-1</f>
        <v>767161.41</v>
      </c>
      <c r="N165" s="27">
        <f>SUMIF(APCO_2831001!$A$87:$A$101,$B165,APCO_2831001!$K$87:$K$101)*-1</f>
        <v>119780.97</v>
      </c>
      <c r="O165" s="27">
        <f>SUMIF(APCO_2831001!$A$3:$A$39,$B165,APCO_2831001!$K$3:$K$39)*-1</f>
        <v>967835.14</v>
      </c>
      <c r="P165" s="5"/>
      <c r="Q165" s="27">
        <f>SUMIF(APCO_2831001!$A$40:$A$86,$B165,APCO_2831001!$L$40:$L$86)*-1</f>
        <v>681921.23</v>
      </c>
      <c r="R165" s="27">
        <f>SUMIF(APCO_2831001!$A$87:$A$101,$B165,APCO_2831001!$L$87:$L$101)*-1</f>
        <v>106471.97</v>
      </c>
      <c r="S165" s="27">
        <f>SUMIF(APCO_2831001!$A$3:$A$39,$B165,APCO_2831001!$L$3:$L$39)*-1</f>
        <v>860297.92</v>
      </c>
    </row>
    <row r="166" spans="1:19" x14ac:dyDescent="0.25">
      <c r="A166" s="16">
        <f t="shared" si="33"/>
        <v>152</v>
      </c>
      <c r="B166" s="3" t="s">
        <v>44</v>
      </c>
      <c r="C166" s="5">
        <f t="shared" si="44"/>
        <v>6866424.7799999993</v>
      </c>
      <c r="D166" s="5">
        <f t="shared" si="45"/>
        <v>6103036.9000000004</v>
      </c>
      <c r="E166" s="5"/>
      <c r="F166" s="5"/>
      <c r="G166" s="5">
        <f t="shared" si="37"/>
        <v>6484731</v>
      </c>
      <c r="H166" s="5"/>
      <c r="I166" s="5">
        <f t="shared" si="70"/>
        <v>2696932.7949999999</v>
      </c>
      <c r="J166" s="5">
        <f t="shared" si="71"/>
        <v>422376.08499999996</v>
      </c>
      <c r="K166" s="5">
        <f t="shared" si="72"/>
        <v>3365421.96</v>
      </c>
      <c r="L166" s="5"/>
      <c r="M166" s="27">
        <f>SUMIF(APCO_2831001!$A$40:$A$86,$B166,APCO_2831001!$K$40:$K$86)*-1</f>
        <v>3036180.42</v>
      </c>
      <c r="N166" s="27">
        <f>SUMIF(APCO_2831001!$A$87:$A$101,$B166,APCO_2831001!$K$87:$K$101)*-1</f>
        <v>521215.01</v>
      </c>
      <c r="O166" s="27">
        <f>SUMIF(APCO_2831001!$A$3:$A$39,$B166,APCO_2831001!$K$3:$K$39)*-1</f>
        <v>3309029.35</v>
      </c>
      <c r="P166" s="5"/>
      <c r="Q166" s="27">
        <f>SUMIF(APCO_2831001!$A$40:$A$86,$B166,APCO_2831001!$L$40:$L$86)*-1</f>
        <v>2357685.17</v>
      </c>
      <c r="R166" s="27">
        <f>SUMIF(APCO_2831001!$A$87:$A$101,$B166,APCO_2831001!$L$87:$L$101)*-1</f>
        <v>323537.15999999997</v>
      </c>
      <c r="S166" s="27">
        <f>SUMIF(APCO_2831001!$A$3:$A$39,$B166,APCO_2831001!$L$3:$L$39)*-1</f>
        <v>3421814.57</v>
      </c>
    </row>
    <row r="167" spans="1:19" x14ac:dyDescent="0.25">
      <c r="A167" s="16">
        <f t="shared" si="33"/>
        <v>153</v>
      </c>
      <c r="B167" s="3" t="s">
        <v>118</v>
      </c>
      <c r="C167" s="5">
        <f t="shared" si="44"/>
        <v>1779558.55</v>
      </c>
      <c r="D167" s="5">
        <f t="shared" si="45"/>
        <v>1779558.55</v>
      </c>
      <c r="E167" s="5"/>
      <c r="F167" s="5"/>
      <c r="G167" s="5">
        <f t="shared" si="37"/>
        <v>1779559</v>
      </c>
      <c r="H167" s="5"/>
      <c r="I167" s="5">
        <f t="shared" si="70"/>
        <v>1779558.55</v>
      </c>
      <c r="J167" s="5">
        <f t="shared" si="71"/>
        <v>0</v>
      </c>
      <c r="K167" s="5">
        <f t="shared" si="72"/>
        <v>0</v>
      </c>
      <c r="L167" s="5"/>
      <c r="M167" s="27">
        <f>SUMIF(APCO_2831001!$A$40:$A$86,$B167,APCO_2831001!$K$40:$K$86)*-1</f>
        <v>1779558.55</v>
      </c>
      <c r="N167" s="27">
        <f>SUMIF(APCO_2831001!$A$87:$A$101,$B167,APCO_2831001!$K$87:$K$101)*-1</f>
        <v>0</v>
      </c>
      <c r="O167" s="27">
        <f>SUMIF(APCO_2831001!$A$3:$A$39,$B167,APCO_2831001!$K$3:$K$39)*-1</f>
        <v>0</v>
      </c>
      <c r="P167" s="5"/>
      <c r="Q167" s="27">
        <f>SUMIF(APCO_2831001!$A$40:$A$86,$B167,APCO_2831001!$L$40:$L$86)*-1</f>
        <v>1779558.55</v>
      </c>
      <c r="R167" s="27">
        <f>SUMIF(APCO_2831001!$A$87:$A$101,$B167,APCO_2831001!$L$87:$L$101)*-1</f>
        <v>0</v>
      </c>
      <c r="S167" s="27">
        <f>SUMIF(APCO_2831001!$A$3:$A$39,$B167,APCO_2831001!$L$3:$L$39)*-1</f>
        <v>0</v>
      </c>
    </row>
    <row r="168" spans="1:19" x14ac:dyDescent="0.25">
      <c r="A168" s="16">
        <f t="shared" si="33"/>
        <v>154</v>
      </c>
      <c r="B168" s="1" t="s">
        <v>25</v>
      </c>
      <c r="C168" s="22">
        <v>378847.35</v>
      </c>
      <c r="D168" s="22">
        <v>186296</v>
      </c>
      <c r="E168" s="5">
        <f t="shared" ref="E168:F173" si="73">-C168</f>
        <v>-378847.35</v>
      </c>
      <c r="F168" s="5">
        <f t="shared" si="73"/>
        <v>-186296</v>
      </c>
      <c r="G168" s="5">
        <f t="shared" si="37"/>
        <v>0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x14ac:dyDescent="0.25">
      <c r="A169" s="16">
        <f t="shared" si="33"/>
        <v>155</v>
      </c>
      <c r="B169" s="1" t="s">
        <v>45</v>
      </c>
      <c r="C169" s="22">
        <v>152029235.34</v>
      </c>
      <c r="D169" s="22">
        <v>166901973</v>
      </c>
      <c r="E169" s="5">
        <f t="shared" si="73"/>
        <v>-152029235.34</v>
      </c>
      <c r="F169" s="5">
        <f t="shared" si="73"/>
        <v>-166901973</v>
      </c>
      <c r="G169" s="5">
        <f t="shared" si="37"/>
        <v>0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x14ac:dyDescent="0.25">
      <c r="A170" s="16">
        <f t="shared" si="33"/>
        <v>156</v>
      </c>
      <c r="B170" s="1" t="s">
        <v>46</v>
      </c>
      <c r="C170" s="22">
        <v>0</v>
      </c>
      <c r="D170" s="22">
        <v>0</v>
      </c>
      <c r="E170" s="5">
        <f t="shared" si="73"/>
        <v>0</v>
      </c>
      <c r="F170" s="5">
        <f t="shared" si="73"/>
        <v>0</v>
      </c>
      <c r="G170" s="5">
        <f t="shared" si="37"/>
        <v>0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x14ac:dyDescent="0.25">
      <c r="A171" s="16">
        <f t="shared" si="33"/>
        <v>157</v>
      </c>
      <c r="B171" s="6" t="s">
        <v>94</v>
      </c>
      <c r="C171" s="22">
        <f>1125135.56+944273.89+1378859.18</f>
        <v>3448268.63</v>
      </c>
      <c r="D171" s="22">
        <f>986303.6+866603.38+1130647.98-1</f>
        <v>2983553.96</v>
      </c>
      <c r="E171" s="5">
        <f>-C171</f>
        <v>-3448268.63</v>
      </c>
      <c r="F171" s="5">
        <f>-D171</f>
        <v>-2983553.96</v>
      </c>
      <c r="G171" s="5">
        <f t="shared" si="37"/>
        <v>0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x14ac:dyDescent="0.25">
      <c r="A172" s="16">
        <f t="shared" si="33"/>
        <v>158</v>
      </c>
      <c r="B172" s="6" t="s">
        <v>95</v>
      </c>
      <c r="C172" s="22">
        <f>28333.38+11631.36</f>
        <v>39964.740000000005</v>
      </c>
      <c r="D172" s="22">
        <f>24773.34+10904.4</f>
        <v>35677.74</v>
      </c>
      <c r="E172" s="5">
        <f>-C172</f>
        <v>-39964.740000000005</v>
      </c>
      <c r="F172" s="5">
        <f>-D172</f>
        <v>-35677.74</v>
      </c>
      <c r="G172" s="5">
        <f t="shared" si="37"/>
        <v>0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x14ac:dyDescent="0.25">
      <c r="A173" s="16">
        <f t="shared" si="33"/>
        <v>159</v>
      </c>
      <c r="B173" s="1" t="s">
        <v>47</v>
      </c>
      <c r="C173" s="22">
        <v>0</v>
      </c>
      <c r="D173" s="22">
        <v>0</v>
      </c>
      <c r="E173" s="5">
        <f t="shared" si="73"/>
        <v>0</v>
      </c>
      <c r="F173" s="5">
        <f t="shared" si="73"/>
        <v>0</v>
      </c>
      <c r="G173" s="5">
        <f t="shared" si="37"/>
        <v>0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x14ac:dyDescent="0.25">
      <c r="A174" s="16">
        <f t="shared" si="33"/>
        <v>160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3.8" thickBot="1" x14ac:dyDescent="0.3">
      <c r="A175" s="16">
        <f t="shared" si="33"/>
        <v>161</v>
      </c>
      <c r="B175" s="1"/>
      <c r="C175" s="17">
        <f>SUM(C75:C174)</f>
        <v>556471661.95000005</v>
      </c>
      <c r="D175" s="17">
        <f>SUM(D75:D174)</f>
        <v>532532076.77999997</v>
      </c>
      <c r="E175" s="17">
        <f>SUM(E75:E174)</f>
        <v>-155896316.06</v>
      </c>
      <c r="F175" s="17">
        <f>SUM(F75:F174)</f>
        <v>-170107500.70000002</v>
      </c>
      <c r="G175" s="17">
        <f>SUM(G75:G174)</f>
        <v>381499958</v>
      </c>
      <c r="H175" s="50"/>
      <c r="I175" s="17">
        <f>SUM(I75:I174)</f>
        <v>248529184.99499997</v>
      </c>
      <c r="J175" s="17">
        <f>SUM(J75:J174)</f>
        <v>35009308.420000002</v>
      </c>
      <c r="K175" s="17">
        <f>SUM(K75:K174)</f>
        <v>97961467.569999993</v>
      </c>
      <c r="L175" s="50"/>
      <c r="M175" s="17">
        <f>SUM(M75:M174)</f>
        <v>260854135.80000004</v>
      </c>
      <c r="N175" s="17">
        <f>SUM(N75:N174)</f>
        <v>41618988.57</v>
      </c>
      <c r="O175" s="17">
        <f>SUM(O75:O174)</f>
        <v>98102221.520000011</v>
      </c>
      <c r="P175" s="50"/>
      <c r="Q175" s="17">
        <f>SUM(Q75:Q174)</f>
        <v>236204234.19000003</v>
      </c>
      <c r="R175" s="17">
        <f>SUM(R75:R174)</f>
        <v>28399628.27</v>
      </c>
      <c r="S175" s="17">
        <f>SUM(S75:S174)</f>
        <v>97820713.620000005</v>
      </c>
    </row>
    <row r="176" spans="1:19" ht="13.8" thickTop="1" x14ac:dyDescent="0.25">
      <c r="A176" s="16">
        <f t="shared" si="33"/>
        <v>162</v>
      </c>
      <c r="C176" s="18"/>
      <c r="D176" s="18"/>
      <c r="E176" s="18"/>
      <c r="F176" s="18"/>
      <c r="G176" s="18"/>
      <c r="H176" s="5"/>
      <c r="I176" s="18"/>
      <c r="J176" s="18"/>
      <c r="K176" s="18"/>
      <c r="L176" s="5"/>
      <c r="M176" s="18"/>
      <c r="N176" s="18"/>
      <c r="O176" s="18"/>
      <c r="P176" s="5"/>
      <c r="Q176" s="18"/>
      <c r="R176" s="18"/>
      <c r="S176" s="18"/>
    </row>
    <row r="177" spans="1:19" x14ac:dyDescent="0.25">
      <c r="A177" s="16">
        <f t="shared" si="33"/>
        <v>163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x14ac:dyDescent="0.25">
      <c r="A178" s="16">
        <f t="shared" si="33"/>
        <v>164</v>
      </c>
      <c r="B178" s="3" t="s">
        <v>96</v>
      </c>
      <c r="C178" s="5">
        <f>SUM(M178:O178)</f>
        <v>61981829.269999996</v>
      </c>
      <c r="D178" s="5">
        <f>SUM(Q178:S178)</f>
        <v>65347744</v>
      </c>
      <c r="E178" s="5"/>
      <c r="F178" s="5"/>
      <c r="G178" s="5">
        <f>ROUND(SUM(C178:F178)/2,0)</f>
        <v>63664787</v>
      </c>
      <c r="H178" s="5"/>
      <c r="I178" s="5">
        <f t="shared" ref="I178" si="74">(M178+Q178)/2</f>
        <v>43152106.5</v>
      </c>
      <c r="J178" s="5">
        <f t="shared" ref="J178" si="75">(N178+R178)/2</f>
        <v>8666337.75</v>
      </c>
      <c r="K178" s="5">
        <f t="shared" ref="K178" si="76">(O178+S178)/2</f>
        <v>11846342.385</v>
      </c>
      <c r="L178" s="5"/>
      <c r="M178" s="22">
        <v>40917989</v>
      </c>
      <c r="N178" s="22">
        <v>8899512.5</v>
      </c>
      <c r="O178" s="22">
        <v>12164327.77</v>
      </c>
      <c r="P178" s="5"/>
      <c r="Q178" s="22">
        <v>45386224</v>
      </c>
      <c r="R178" s="22">
        <v>8433163</v>
      </c>
      <c r="S178" s="22">
        <v>11528357</v>
      </c>
    </row>
    <row r="179" spans="1:19" x14ac:dyDescent="0.25">
      <c r="A179" s="16">
        <f t="shared" si="33"/>
        <v>165</v>
      </c>
      <c r="B179" s="1" t="s">
        <v>49</v>
      </c>
      <c r="C179" s="22">
        <v>246830335</v>
      </c>
      <c r="D179" s="22">
        <v>254694538</v>
      </c>
      <c r="E179" s="5">
        <f>-C179</f>
        <v>-246830335</v>
      </c>
      <c r="F179" s="5">
        <f>-D179</f>
        <v>-254694538</v>
      </c>
      <c r="G179" s="5">
        <f>ROUND(SUM(C179:F179)/2,0)</f>
        <v>0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x14ac:dyDescent="0.25">
      <c r="A180" s="16">
        <f t="shared" si="33"/>
        <v>166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3.8" thickBot="1" x14ac:dyDescent="0.3">
      <c r="A181" s="16">
        <f t="shared" si="33"/>
        <v>167</v>
      </c>
      <c r="B181" s="1" t="s">
        <v>48</v>
      </c>
      <c r="C181" s="17">
        <f>SUM(C175:C180)</f>
        <v>865283826.22000003</v>
      </c>
      <c r="D181" s="17">
        <f>SUM(D175:D180)</f>
        <v>852574358.77999997</v>
      </c>
      <c r="E181" s="17">
        <f>SUM(E175:E180)</f>
        <v>-402726651.06</v>
      </c>
      <c r="F181" s="17">
        <f>SUM(F175:F180)</f>
        <v>-424802038.70000005</v>
      </c>
      <c r="G181" s="17">
        <f>SUM(G175:G180)</f>
        <v>445164745</v>
      </c>
      <c r="H181" s="5"/>
      <c r="I181" s="17">
        <f>SUM(I175:I180)</f>
        <v>291681291.495</v>
      </c>
      <c r="J181" s="17">
        <f>SUM(J175:J180)</f>
        <v>43675646.170000002</v>
      </c>
      <c r="K181" s="17">
        <f>SUM(K175:K180)</f>
        <v>109807809.955</v>
      </c>
      <c r="L181" s="5"/>
      <c r="M181" s="49">
        <f>SUM(M175:M180)</f>
        <v>301772124.80000007</v>
      </c>
      <c r="N181" s="49">
        <f>SUM(N175:N180)</f>
        <v>50518501.07</v>
      </c>
      <c r="O181" s="49">
        <f>SUM(O175:O180)</f>
        <v>110266549.29000001</v>
      </c>
      <c r="P181" s="5"/>
      <c r="Q181" s="17">
        <f>SUM(Q175:Q180)</f>
        <v>281590458.19000006</v>
      </c>
      <c r="R181" s="17">
        <f>SUM(R175:R180)</f>
        <v>36832791.269999996</v>
      </c>
      <c r="S181" s="17">
        <f>SUM(S175:S180)</f>
        <v>109349070.62</v>
      </c>
    </row>
    <row r="182" spans="1:19" ht="12.75" customHeight="1" thickTop="1" x14ac:dyDescent="0.25">
      <c r="A182" s="16">
        <f t="shared" si="33"/>
        <v>168</v>
      </c>
      <c r="C182" s="18"/>
      <c r="D182" s="18"/>
      <c r="E182" s="18"/>
      <c r="F182" s="18"/>
      <c r="G182" s="18"/>
      <c r="H182" s="5"/>
      <c r="I182" s="18"/>
      <c r="J182" s="18"/>
      <c r="K182" s="18"/>
      <c r="L182" s="5"/>
      <c r="M182" s="5"/>
      <c r="N182" s="5"/>
      <c r="O182" s="5"/>
      <c r="P182" s="5"/>
      <c r="Q182" s="18"/>
      <c r="R182" s="18"/>
      <c r="S182" s="18"/>
    </row>
    <row r="183" spans="1:19" x14ac:dyDescent="0.25">
      <c r="A183" s="16">
        <f t="shared" si="33"/>
        <v>169</v>
      </c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x14ac:dyDescent="0.25">
      <c r="A184" s="16">
        <f t="shared" si="33"/>
        <v>170</v>
      </c>
      <c r="B184" s="1" t="s">
        <v>50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x14ac:dyDescent="0.25">
      <c r="A185" s="16">
        <f t="shared" si="33"/>
        <v>171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x14ac:dyDescent="0.25">
      <c r="A186" s="16">
        <f t="shared" si="33"/>
        <v>172</v>
      </c>
      <c r="B186" s="1" t="s">
        <v>51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x14ac:dyDescent="0.25">
      <c r="A187" s="16">
        <f t="shared" ref="A187:A195" si="77">A186+1</f>
        <v>173</v>
      </c>
      <c r="C187" s="5"/>
      <c r="D187" s="19"/>
      <c r="E187" s="19"/>
      <c r="F187" s="19"/>
      <c r="G187" s="19"/>
      <c r="H187" s="19"/>
      <c r="I187" s="19"/>
      <c r="J187" s="19"/>
      <c r="K187" s="19"/>
      <c r="L187" s="19"/>
      <c r="M187" s="5"/>
      <c r="N187" s="5"/>
      <c r="O187" s="5"/>
      <c r="P187" s="5"/>
      <c r="Q187" s="5"/>
      <c r="R187" s="5"/>
      <c r="S187" s="5"/>
    </row>
    <row r="188" spans="1:19" x14ac:dyDescent="0.25">
      <c r="A188" s="16">
        <f t="shared" si="77"/>
        <v>174</v>
      </c>
      <c r="B188" s="1" t="s">
        <v>52</v>
      </c>
      <c r="C188" s="5"/>
      <c r="D188" s="19"/>
      <c r="E188" s="19"/>
      <c r="F188" s="19"/>
      <c r="G188" s="19"/>
      <c r="H188" s="19"/>
      <c r="I188" s="19"/>
      <c r="J188" s="19"/>
      <c r="K188" s="19"/>
      <c r="L188" s="19"/>
      <c r="M188" s="5"/>
      <c r="N188" s="5"/>
      <c r="O188" s="5"/>
      <c r="P188" s="5"/>
      <c r="Q188" s="5"/>
      <c r="R188" s="5"/>
      <c r="S188" s="5"/>
    </row>
    <row r="189" spans="1:19" x14ac:dyDescent="0.25">
      <c r="A189" s="16">
        <f t="shared" si="77"/>
        <v>175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x14ac:dyDescent="0.25">
      <c r="A190" s="16">
        <f t="shared" si="77"/>
        <v>176</v>
      </c>
      <c r="B190" s="3" t="s">
        <v>53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x14ac:dyDescent="0.25">
      <c r="A191" s="16">
        <f t="shared" si="77"/>
        <v>177</v>
      </c>
      <c r="B191" s="3" t="s">
        <v>54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x14ac:dyDescent="0.25">
      <c r="A192" s="16">
        <f t="shared" si="77"/>
        <v>178</v>
      </c>
      <c r="B192" s="3" t="s">
        <v>81</v>
      </c>
      <c r="C192" s="5">
        <f>SUM(M192:O192)</f>
        <v>172882</v>
      </c>
      <c r="D192" s="5">
        <f>SUM(Q192:S192)</f>
        <v>84209</v>
      </c>
      <c r="E192" s="5"/>
      <c r="F192" s="5"/>
      <c r="G192" s="5">
        <f>ROUND(SUM(C192:F192)/2,0)</f>
        <v>128546</v>
      </c>
      <c r="H192" s="5"/>
      <c r="I192" s="5">
        <f t="shared" ref="I192:I193" si="78">(M192+Q192)/2</f>
        <v>26528</v>
      </c>
      <c r="J192" s="5">
        <f t="shared" ref="J192:J193" si="79">(N192+R192)/2</f>
        <v>87201</v>
      </c>
      <c r="K192" s="5">
        <f t="shared" ref="K192:K193" si="80">(O192+S192)/2</f>
        <v>14816.5</v>
      </c>
      <c r="L192" s="5"/>
      <c r="M192" s="22">
        <v>37336</v>
      </c>
      <c r="N192" s="22">
        <v>115806</v>
      </c>
      <c r="O192" s="22">
        <v>19740</v>
      </c>
      <c r="P192" s="5"/>
      <c r="Q192" s="22">
        <v>15720</v>
      </c>
      <c r="R192" s="22">
        <v>58596</v>
      </c>
      <c r="S192" s="22">
        <v>9893</v>
      </c>
    </row>
    <row r="193" spans="1:19" x14ac:dyDescent="0.25">
      <c r="A193" s="16">
        <f t="shared" si="77"/>
        <v>179</v>
      </c>
      <c r="B193" s="3" t="s">
        <v>119</v>
      </c>
      <c r="C193" s="5">
        <f>SUM(M193:O193)</f>
        <v>851995</v>
      </c>
      <c r="D193" s="5">
        <f>SUM(Q193:S193)</f>
        <v>830914</v>
      </c>
      <c r="E193" s="5"/>
      <c r="F193" s="5"/>
      <c r="G193" s="5">
        <f>ROUND(SUM(C193:F193)/2,0)</f>
        <v>841455</v>
      </c>
      <c r="H193" s="5"/>
      <c r="I193" s="5">
        <f t="shared" si="78"/>
        <v>841454.5</v>
      </c>
      <c r="J193" s="5">
        <f t="shared" si="79"/>
        <v>0</v>
      </c>
      <c r="K193" s="5">
        <f t="shared" si="80"/>
        <v>0</v>
      </c>
      <c r="L193" s="5"/>
      <c r="M193" s="22">
        <v>851995</v>
      </c>
      <c r="N193" s="22">
        <v>0</v>
      </c>
      <c r="O193" s="22">
        <v>0</v>
      </c>
      <c r="P193" s="5"/>
      <c r="Q193" s="22">
        <v>830914</v>
      </c>
      <c r="R193" s="22">
        <v>0</v>
      </c>
      <c r="S193" s="22">
        <v>0</v>
      </c>
    </row>
    <row r="194" spans="1:19" x14ac:dyDescent="0.25">
      <c r="A194" s="16">
        <f t="shared" si="77"/>
        <v>180</v>
      </c>
      <c r="B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13.8" thickBot="1" x14ac:dyDescent="0.3">
      <c r="A195" s="16">
        <f t="shared" si="77"/>
        <v>181</v>
      </c>
      <c r="B195" s="3" t="s">
        <v>55</v>
      </c>
      <c r="C195" s="17">
        <f>SUM(C192:C194)</f>
        <v>1024877</v>
      </c>
      <c r="D195" s="17">
        <f>SUM(D192:D194)</f>
        <v>915123</v>
      </c>
      <c r="E195" s="17">
        <f>SUM(E192:E194)</f>
        <v>0</v>
      </c>
      <c r="F195" s="17">
        <f>SUM(F192:F194)</f>
        <v>0</v>
      </c>
      <c r="G195" s="17">
        <f>SUM(G192:G194)</f>
        <v>970001</v>
      </c>
      <c r="H195" s="5"/>
      <c r="I195" s="17">
        <f>SUM(I192:I194)</f>
        <v>867982.5</v>
      </c>
      <c r="J195" s="17">
        <f>SUM(J192:J194)</f>
        <v>87201</v>
      </c>
      <c r="K195" s="17">
        <f>SUM(K192:K194)</f>
        <v>14816.5</v>
      </c>
      <c r="L195" s="5"/>
      <c r="M195" s="17">
        <f>SUM(M192:M194)</f>
        <v>889331</v>
      </c>
      <c r="N195" s="17">
        <f>SUM(N192:N194)</f>
        <v>115806</v>
      </c>
      <c r="O195" s="17">
        <f>SUM(O192:O194)</f>
        <v>19740</v>
      </c>
      <c r="P195" s="5"/>
      <c r="Q195" s="17">
        <f>SUM(Q192:Q194)</f>
        <v>846634</v>
      </c>
      <c r="R195" s="17">
        <f>SUM(R192:R194)</f>
        <v>58596</v>
      </c>
      <c r="S195" s="17">
        <f>SUM(S192:S194)</f>
        <v>9893</v>
      </c>
    </row>
    <row r="196" spans="1:19" ht="13.8" thickTop="1" x14ac:dyDescent="0.25">
      <c r="A196" s="16"/>
      <c r="C196" s="18"/>
      <c r="D196" s="18"/>
      <c r="E196" s="18"/>
      <c r="F196" s="18"/>
      <c r="G196" s="18"/>
      <c r="H196" s="5"/>
      <c r="I196" s="18"/>
      <c r="J196" s="18"/>
      <c r="K196" s="18"/>
      <c r="L196" s="5"/>
      <c r="M196" s="18"/>
      <c r="N196" s="18"/>
      <c r="O196" s="18"/>
      <c r="P196" s="5"/>
      <c r="Q196" s="18"/>
      <c r="R196" s="18"/>
      <c r="S196" s="18"/>
    </row>
  </sheetData>
  <phoneticPr fontId="0" type="noConversion"/>
  <pageMargins left="0.75" right="0.25" top="0.5" bottom="0.5" header="0.25" footer="0.25"/>
  <pageSetup scale="35" fitToHeight="0" orientation="landscape" r:id="rId1"/>
  <headerFooter alignWithMargins="0">
    <oddHeader>&amp;RSTATEMENT AF
PAGE &amp;P OF &amp;N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workbookViewId="0">
      <pane ySplit="2" topLeftCell="A3" activePane="bottomLeft" state="frozen"/>
      <selection activeCell="D3" sqref="D3:D4"/>
      <selection pane="bottomLeft" activeCell="D3" sqref="D3:D4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31.33203125" style="69" bestFit="1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98"/>
      <c r="B1" s="29" t="s">
        <v>604</v>
      </c>
      <c r="E1" s="86" t="s">
        <v>638</v>
      </c>
    </row>
    <row r="2" spans="1:23" x14ac:dyDescent="0.3">
      <c r="A2" s="31" t="s">
        <v>529</v>
      </c>
      <c r="B2" s="69" t="s">
        <v>444</v>
      </c>
      <c r="C2" s="69" t="s">
        <v>445</v>
      </c>
      <c r="D2" s="69" t="s">
        <v>446</v>
      </c>
      <c r="E2" s="69" t="s">
        <v>447</v>
      </c>
      <c r="F2" s="69" t="s">
        <v>448</v>
      </c>
      <c r="G2" s="69" t="s">
        <v>449</v>
      </c>
      <c r="H2" s="69" t="s">
        <v>450</v>
      </c>
      <c r="I2" s="69" t="s">
        <v>451</v>
      </c>
      <c r="J2" s="69" t="s">
        <v>452</v>
      </c>
      <c r="K2" s="99" t="s">
        <v>453</v>
      </c>
      <c r="L2" s="100" t="s">
        <v>454</v>
      </c>
      <c r="M2" s="69" t="s">
        <v>455</v>
      </c>
      <c r="N2" s="69" t="s">
        <v>456</v>
      </c>
      <c r="O2" s="69" t="s">
        <v>457</v>
      </c>
      <c r="P2" s="69" t="s">
        <v>458</v>
      </c>
      <c r="Q2" s="69" t="s">
        <v>459</v>
      </c>
      <c r="R2" s="69" t="s">
        <v>460</v>
      </c>
      <c r="S2" s="69" t="s">
        <v>461</v>
      </c>
      <c r="T2" s="69" t="s">
        <v>462</v>
      </c>
      <c r="U2" s="69" t="s">
        <v>463</v>
      </c>
      <c r="V2" s="69" t="s">
        <v>464</v>
      </c>
      <c r="W2" s="69" t="s">
        <v>465</v>
      </c>
    </row>
    <row r="3" spans="1:23" x14ac:dyDescent="0.3">
      <c r="A3" s="30" t="str">
        <f>VLOOKUP(I3,'Table (3)'!$B$3:$C$216,2,FALSE)</f>
        <v>FRT WAYNE CITY LGTS-RIGHT TO SERVE SETTLE</v>
      </c>
      <c r="B3" s="69">
        <v>50</v>
      </c>
      <c r="C3" s="69">
        <v>170</v>
      </c>
      <c r="D3" s="69" t="s">
        <v>906</v>
      </c>
      <c r="E3" s="69" t="s">
        <v>466</v>
      </c>
      <c r="F3" s="69" t="s">
        <v>533</v>
      </c>
      <c r="G3" s="69">
        <v>2831001</v>
      </c>
      <c r="H3" s="69" t="s">
        <v>282</v>
      </c>
      <c r="I3" s="69" t="s">
        <v>281</v>
      </c>
      <c r="J3" s="69" t="s">
        <v>640</v>
      </c>
      <c r="K3" s="101">
        <v>-2993633.34</v>
      </c>
      <c r="L3" s="102">
        <v>-2673526.56</v>
      </c>
      <c r="M3" s="69">
        <v>-2993633.34</v>
      </c>
      <c r="P3" s="69">
        <v>0</v>
      </c>
      <c r="Q3" s="69">
        <v>0</v>
      </c>
      <c r="R3" s="69">
        <v>0</v>
      </c>
      <c r="S3" s="69">
        <v>0</v>
      </c>
      <c r="T3" s="69">
        <v>0</v>
      </c>
      <c r="U3" s="69" t="s">
        <v>470</v>
      </c>
      <c r="V3" s="69" t="s">
        <v>641</v>
      </c>
      <c r="W3" s="69" t="s">
        <v>642</v>
      </c>
    </row>
    <row r="4" spans="1:23" x14ac:dyDescent="0.3">
      <c r="A4" s="30" t="str">
        <f>VLOOKUP(I4,'Table (3)'!$B$3:$C$216,2,FALSE)</f>
        <v>DEFD STORM DAMAGE</v>
      </c>
      <c r="B4" s="69">
        <v>50</v>
      </c>
      <c r="C4" s="69">
        <v>170</v>
      </c>
      <c r="D4" s="69" t="s">
        <v>906</v>
      </c>
      <c r="E4" s="69" t="s">
        <v>466</v>
      </c>
      <c r="F4" s="69" t="s">
        <v>533</v>
      </c>
      <c r="G4" s="69">
        <v>2831001</v>
      </c>
      <c r="H4" s="69" t="s">
        <v>109</v>
      </c>
      <c r="I4" s="69" t="s">
        <v>287</v>
      </c>
      <c r="J4" s="69" t="s">
        <v>640</v>
      </c>
      <c r="K4" s="101">
        <v>-616806.30000000005</v>
      </c>
      <c r="L4" s="102">
        <v>0.01</v>
      </c>
      <c r="M4" s="69">
        <v>-616806.30000000005</v>
      </c>
      <c r="P4" s="69">
        <v>0</v>
      </c>
      <c r="Q4" s="69">
        <v>0</v>
      </c>
      <c r="R4" s="69">
        <v>0</v>
      </c>
      <c r="S4" s="69">
        <v>0</v>
      </c>
      <c r="T4" s="69">
        <v>0</v>
      </c>
      <c r="U4" s="69" t="s">
        <v>470</v>
      </c>
      <c r="V4" s="69" t="s">
        <v>641</v>
      </c>
      <c r="W4" s="69" t="s">
        <v>642</v>
      </c>
    </row>
    <row r="5" spans="1:23" x14ac:dyDescent="0.3">
      <c r="A5" s="30" t="str">
        <f>VLOOKUP(I5,'Table (3)'!$B$3:$C$216,2,FALSE)</f>
        <v>RATE CASE DEFERRED CHARGES</v>
      </c>
      <c r="B5" s="69">
        <v>50</v>
      </c>
      <c r="C5" s="69">
        <v>170</v>
      </c>
      <c r="D5" s="69" t="s">
        <v>906</v>
      </c>
      <c r="E5" s="69" t="s">
        <v>466</v>
      </c>
      <c r="F5" s="69" t="s">
        <v>533</v>
      </c>
      <c r="G5" s="69">
        <v>2831001</v>
      </c>
      <c r="H5" s="69" t="s">
        <v>988</v>
      </c>
      <c r="I5" s="69" t="s">
        <v>288</v>
      </c>
      <c r="J5" s="69" t="s">
        <v>640</v>
      </c>
      <c r="K5" s="101">
        <v>-18461.86</v>
      </c>
      <c r="L5" s="102">
        <v>-232367.99</v>
      </c>
      <c r="M5" s="69">
        <v>-18461.86</v>
      </c>
      <c r="P5" s="69">
        <v>0</v>
      </c>
      <c r="Q5" s="69">
        <v>0</v>
      </c>
      <c r="R5" s="69">
        <v>0</v>
      </c>
      <c r="S5" s="69">
        <v>0</v>
      </c>
      <c r="T5" s="69">
        <v>0</v>
      </c>
      <c r="U5" s="69" t="s">
        <v>470</v>
      </c>
      <c r="V5" s="69" t="s">
        <v>641</v>
      </c>
      <c r="W5" s="69" t="s">
        <v>642</v>
      </c>
    </row>
    <row r="6" spans="1:23" x14ac:dyDescent="0.3">
      <c r="A6" s="30" t="str">
        <f>VLOOKUP(I6,'Table (3)'!$B$3:$C$216,2,FALSE)</f>
        <v>SM-OVER RECOVD RCS COSTS-DEFL</v>
      </c>
      <c r="B6" s="69">
        <v>50</v>
      </c>
      <c r="C6" s="69">
        <v>170</v>
      </c>
      <c r="D6" s="69" t="s">
        <v>906</v>
      </c>
      <c r="E6" s="69" t="s">
        <v>466</v>
      </c>
      <c r="F6" s="69" t="s">
        <v>533</v>
      </c>
      <c r="G6" s="69">
        <v>2831001</v>
      </c>
      <c r="H6" s="69" t="s">
        <v>989</v>
      </c>
      <c r="I6" s="69" t="s">
        <v>293</v>
      </c>
      <c r="J6" s="69" t="s">
        <v>640</v>
      </c>
      <c r="K6" s="101">
        <v>-337416.57</v>
      </c>
      <c r="L6" s="102">
        <v>-337416.57</v>
      </c>
      <c r="M6" s="69">
        <v>-337416.57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 t="s">
        <v>470</v>
      </c>
      <c r="V6" s="69" t="s">
        <v>641</v>
      </c>
      <c r="W6" s="69" t="s">
        <v>642</v>
      </c>
    </row>
    <row r="7" spans="1:23" x14ac:dyDescent="0.3">
      <c r="A7" s="30" t="str">
        <f>VLOOKUP(I7,'Table (3)'!$B$3:$C$216,2,FALSE)</f>
        <v>REG ASSET-SFAS 158 - PENSIONS</v>
      </c>
      <c r="B7" s="69">
        <v>50</v>
      </c>
      <c r="C7" s="69">
        <v>170</v>
      </c>
      <c r="D7" s="69" t="s">
        <v>906</v>
      </c>
      <c r="E7" s="69" t="s">
        <v>466</v>
      </c>
      <c r="F7" s="69" t="s">
        <v>533</v>
      </c>
      <c r="G7" s="69">
        <v>2831001</v>
      </c>
      <c r="H7" s="69" t="s">
        <v>307</v>
      </c>
      <c r="I7" s="69" t="s">
        <v>306</v>
      </c>
      <c r="J7" s="69" t="s">
        <v>640</v>
      </c>
      <c r="K7" s="101">
        <v>-19397722.399999999</v>
      </c>
      <c r="L7" s="102">
        <v>-19132026.550000001</v>
      </c>
      <c r="M7" s="69">
        <v>-19397722.399999999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 t="s">
        <v>470</v>
      </c>
      <c r="V7" s="69" t="s">
        <v>641</v>
      </c>
      <c r="W7" s="69" t="s">
        <v>642</v>
      </c>
    </row>
    <row r="8" spans="1:23" x14ac:dyDescent="0.3">
      <c r="A8" s="30" t="str">
        <f>VLOOKUP(I8,'Table (3)'!$B$3:$C$216,2,FALSE)</f>
        <v>REG ASSET-SFAS 158 - SERP</v>
      </c>
      <c r="B8" s="69">
        <v>50</v>
      </c>
      <c r="C8" s="69">
        <v>170</v>
      </c>
      <c r="D8" s="69" t="s">
        <v>906</v>
      </c>
      <c r="E8" s="69" t="s">
        <v>466</v>
      </c>
      <c r="F8" s="69" t="s">
        <v>533</v>
      </c>
      <c r="G8" s="69">
        <v>2831001</v>
      </c>
      <c r="H8" s="69" t="s">
        <v>309</v>
      </c>
      <c r="I8" s="69" t="s">
        <v>308</v>
      </c>
      <c r="J8" s="69" t="s">
        <v>640</v>
      </c>
      <c r="K8" s="101">
        <v>-200174.1</v>
      </c>
      <c r="L8" s="102">
        <v>-206659.6</v>
      </c>
      <c r="M8" s="69">
        <v>-200174.1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 t="s">
        <v>470</v>
      </c>
      <c r="V8" s="69" t="s">
        <v>641</v>
      </c>
      <c r="W8" s="69" t="s">
        <v>642</v>
      </c>
    </row>
    <row r="9" spans="1:23" x14ac:dyDescent="0.3">
      <c r="A9" s="30" t="str">
        <f>VLOOKUP(I9,'Table (3)'!$B$3:$C$216,2,FALSE)</f>
        <v>REG ASSET-SFAS 158 - OPEB</v>
      </c>
      <c r="B9" s="69">
        <v>50</v>
      </c>
      <c r="C9" s="69">
        <v>170</v>
      </c>
      <c r="D9" s="69" t="s">
        <v>906</v>
      </c>
      <c r="E9" s="69" t="s">
        <v>466</v>
      </c>
      <c r="F9" s="69" t="s">
        <v>533</v>
      </c>
      <c r="G9" s="69">
        <v>2831001</v>
      </c>
      <c r="H9" s="69" t="s">
        <v>311</v>
      </c>
      <c r="I9" s="69" t="s">
        <v>310</v>
      </c>
      <c r="J9" s="69" t="s">
        <v>640</v>
      </c>
      <c r="K9" s="101">
        <v>218911.07</v>
      </c>
      <c r="L9" s="102">
        <v>-1380240.75</v>
      </c>
      <c r="M9" s="69">
        <v>218911.07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 t="s">
        <v>470</v>
      </c>
      <c r="V9" s="69" t="s">
        <v>641</v>
      </c>
      <c r="W9" s="69" t="s">
        <v>642</v>
      </c>
    </row>
    <row r="10" spans="1:23" x14ac:dyDescent="0.3">
      <c r="A10" s="30" t="str">
        <f>VLOOKUP(I10,'Table (3)'!$B$3:$C$216,2,FALSE)</f>
        <v>REG ASSET-DEFD EVSE PROGRAM COSTS</v>
      </c>
      <c r="B10" s="69">
        <v>50</v>
      </c>
      <c r="C10" s="69">
        <v>170</v>
      </c>
      <c r="D10" s="69" t="s">
        <v>906</v>
      </c>
      <c r="E10" s="69" t="s">
        <v>466</v>
      </c>
      <c r="F10" s="69" t="s">
        <v>533</v>
      </c>
      <c r="G10" s="69">
        <v>2831001</v>
      </c>
      <c r="H10" s="69" t="s">
        <v>882</v>
      </c>
      <c r="I10" s="69" t="s">
        <v>990</v>
      </c>
      <c r="J10" s="69" t="s">
        <v>640</v>
      </c>
      <c r="K10" s="101">
        <v>0</v>
      </c>
      <c r="L10" s="102">
        <v>-18319.93</v>
      </c>
      <c r="M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 t="s">
        <v>470</v>
      </c>
      <c r="V10" s="69" t="s">
        <v>641</v>
      </c>
      <c r="W10" s="69" t="s">
        <v>642</v>
      </c>
    </row>
    <row r="11" spans="1:23" x14ac:dyDescent="0.3">
      <c r="A11" s="30" t="str">
        <f>VLOOKUP(I11,'Table (3)'!$B$3:$C$216,2,FALSE)</f>
        <v>REG ASSET-EO FINANCIAL INCENTIVES-MI</v>
      </c>
      <c r="B11" s="69">
        <v>50</v>
      </c>
      <c r="C11" s="69">
        <v>170</v>
      </c>
      <c r="D11" s="69" t="s">
        <v>906</v>
      </c>
      <c r="E11" s="69" t="s">
        <v>466</v>
      </c>
      <c r="F11" s="69" t="s">
        <v>533</v>
      </c>
      <c r="G11" s="69">
        <v>2831001</v>
      </c>
      <c r="H11" s="69" t="s">
        <v>363</v>
      </c>
      <c r="I11" s="69" t="s">
        <v>362</v>
      </c>
      <c r="J11" s="69" t="s">
        <v>640</v>
      </c>
      <c r="K11" s="101">
        <v>-459636.81</v>
      </c>
      <c r="L11" s="102">
        <v>-308461.93</v>
      </c>
      <c r="M11" s="69">
        <v>-459636.81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 t="s">
        <v>470</v>
      </c>
      <c r="V11" s="69" t="s">
        <v>641</v>
      </c>
      <c r="W11" s="69" t="s">
        <v>642</v>
      </c>
    </row>
    <row r="12" spans="1:23" x14ac:dyDescent="0.3">
      <c r="A12" s="30" t="str">
        <f>VLOOKUP(I12,'Table (3)'!$B$3:$C$216,2,FALSE)</f>
        <v>REG ASSET-MI CARRYING CHARGE-EECO</v>
      </c>
      <c r="B12" s="69">
        <v>50</v>
      </c>
      <c r="C12" s="69">
        <v>170</v>
      </c>
      <c r="D12" s="69" t="s">
        <v>906</v>
      </c>
      <c r="E12" s="69" t="s">
        <v>466</v>
      </c>
      <c r="F12" s="69" t="s">
        <v>533</v>
      </c>
      <c r="G12" s="69">
        <v>2831001</v>
      </c>
      <c r="H12" s="69" t="s">
        <v>886</v>
      </c>
      <c r="I12" s="69" t="s">
        <v>991</v>
      </c>
      <c r="J12" s="69" t="s">
        <v>640</v>
      </c>
      <c r="K12" s="101">
        <v>-26045.03</v>
      </c>
      <c r="L12" s="102">
        <v>-63041.7</v>
      </c>
      <c r="M12" s="69">
        <v>-26045.03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 t="s">
        <v>470</v>
      </c>
      <c r="V12" s="69" t="s">
        <v>641</v>
      </c>
      <c r="W12" s="69" t="s">
        <v>642</v>
      </c>
    </row>
    <row r="13" spans="1:23" x14ac:dyDescent="0.3">
      <c r="A13" s="30" t="str">
        <f>VLOOKUP(I13,'Table (3)'!$B$3:$C$216,2,FALSE)</f>
        <v>REG ASSET-MI CC-EECO UNREC EQUITY</v>
      </c>
      <c r="B13" s="69">
        <v>50</v>
      </c>
      <c r="C13" s="69">
        <v>170</v>
      </c>
      <c r="D13" s="69" t="s">
        <v>906</v>
      </c>
      <c r="E13" s="69" t="s">
        <v>466</v>
      </c>
      <c r="F13" s="69" t="s">
        <v>533</v>
      </c>
      <c r="G13" s="69">
        <v>2831001</v>
      </c>
      <c r="H13" s="69" t="s">
        <v>887</v>
      </c>
      <c r="I13" s="69" t="s">
        <v>992</v>
      </c>
      <c r="J13" s="69" t="s">
        <v>640</v>
      </c>
      <c r="K13" s="101">
        <v>9894.9500000000007</v>
      </c>
      <c r="L13" s="102">
        <v>23950.62</v>
      </c>
      <c r="M13" s="69">
        <v>9894.9500000000007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 t="s">
        <v>470</v>
      </c>
      <c r="V13" s="69" t="s">
        <v>641</v>
      </c>
      <c r="W13" s="69" t="s">
        <v>642</v>
      </c>
    </row>
    <row r="14" spans="1:23" x14ac:dyDescent="0.3">
      <c r="A14" s="30" t="str">
        <f>VLOOKUP(I14,'Table (3)'!$B$3:$C$216,2,FALSE)</f>
        <v>REG ASSET-MI DSM-EECO</v>
      </c>
      <c r="B14" s="69">
        <v>50</v>
      </c>
      <c r="C14" s="69">
        <v>170</v>
      </c>
      <c r="D14" s="69" t="s">
        <v>906</v>
      </c>
      <c r="E14" s="69" t="s">
        <v>466</v>
      </c>
      <c r="F14" s="69" t="s">
        <v>533</v>
      </c>
      <c r="G14" s="69">
        <v>2831001</v>
      </c>
      <c r="H14" s="69" t="s">
        <v>888</v>
      </c>
      <c r="I14" s="69" t="s">
        <v>993</v>
      </c>
      <c r="J14" s="69" t="s">
        <v>640</v>
      </c>
      <c r="K14" s="101">
        <v>-3299.96</v>
      </c>
      <c r="L14" s="102">
        <v>-16907.580000000002</v>
      </c>
      <c r="M14" s="69">
        <v>-3299.96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 t="s">
        <v>470</v>
      </c>
      <c r="V14" s="69" t="s">
        <v>641</v>
      </c>
      <c r="W14" s="69" t="s">
        <v>642</v>
      </c>
    </row>
    <row r="15" spans="1:23" x14ac:dyDescent="0.3">
      <c r="A15" s="30" t="str">
        <f>VLOOKUP(I15,'Table (3)'!$B$3:$C$216,2,FALSE)</f>
        <v>REG ASSET-IN-EECO EQUITY CC-C&amp;I</v>
      </c>
      <c r="B15" s="69">
        <v>50</v>
      </c>
      <c r="C15" s="69">
        <v>170</v>
      </c>
      <c r="D15" s="69" t="s">
        <v>906</v>
      </c>
      <c r="E15" s="69" t="s">
        <v>466</v>
      </c>
      <c r="F15" s="69" t="s">
        <v>533</v>
      </c>
      <c r="G15" s="69">
        <v>2831001</v>
      </c>
      <c r="H15" s="69" t="s">
        <v>367</v>
      </c>
      <c r="I15" s="69" t="s">
        <v>366</v>
      </c>
      <c r="J15" s="69" t="s">
        <v>640</v>
      </c>
      <c r="K15" s="101">
        <v>469.99</v>
      </c>
      <c r="L15" s="102">
        <v>3133.94</v>
      </c>
      <c r="M15" s="69">
        <v>469.99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 t="s">
        <v>470</v>
      </c>
      <c r="V15" s="69" t="s">
        <v>641</v>
      </c>
      <c r="W15" s="69" t="s">
        <v>642</v>
      </c>
    </row>
    <row r="16" spans="1:23" x14ac:dyDescent="0.3">
      <c r="A16" s="30" t="str">
        <f>VLOOKUP(I16,'Table (3)'!$B$3:$C$216,2,FALSE)</f>
        <v>REG ASSET-IN-EECO TOTAL CC-RES</v>
      </c>
      <c r="B16" s="69">
        <v>50</v>
      </c>
      <c r="C16" s="69">
        <v>170</v>
      </c>
      <c r="D16" s="69" t="s">
        <v>906</v>
      </c>
      <c r="E16" s="69" t="s">
        <v>466</v>
      </c>
      <c r="F16" s="69" t="s">
        <v>533</v>
      </c>
      <c r="G16" s="69">
        <v>2831001</v>
      </c>
      <c r="H16" s="69" t="s">
        <v>369</v>
      </c>
      <c r="I16" s="69" t="s">
        <v>368</v>
      </c>
      <c r="J16" s="69" t="s">
        <v>640</v>
      </c>
      <c r="K16" s="101">
        <v>74211.59</v>
      </c>
      <c r="L16" s="102">
        <v>88741.89</v>
      </c>
      <c r="M16" s="69">
        <v>74211.59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 t="s">
        <v>470</v>
      </c>
      <c r="V16" s="69" t="s">
        <v>641</v>
      </c>
      <c r="W16" s="69" t="s">
        <v>642</v>
      </c>
    </row>
    <row r="17" spans="1:23" x14ac:dyDescent="0.3">
      <c r="A17" s="30" t="str">
        <f>VLOOKUP(I17,'Table (3)'!$B$3:$C$216,2,FALSE)</f>
        <v>REG ASSET-IN-EECO TOTAL CC-C&amp;I</v>
      </c>
      <c r="B17" s="69">
        <v>50</v>
      </c>
      <c r="C17" s="69">
        <v>170</v>
      </c>
      <c r="D17" s="69" t="s">
        <v>906</v>
      </c>
      <c r="E17" s="69" t="s">
        <v>466</v>
      </c>
      <c r="F17" s="69" t="s">
        <v>533</v>
      </c>
      <c r="G17" s="69">
        <v>2831001</v>
      </c>
      <c r="H17" s="69" t="s">
        <v>371</v>
      </c>
      <c r="I17" s="69" t="s">
        <v>370</v>
      </c>
      <c r="J17" s="69" t="s">
        <v>640</v>
      </c>
      <c r="K17" s="101">
        <v>-1495.17</v>
      </c>
      <c r="L17" s="102">
        <v>-8674.85</v>
      </c>
      <c r="M17" s="69">
        <v>-1495.17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 t="s">
        <v>470</v>
      </c>
      <c r="V17" s="69" t="s">
        <v>641</v>
      </c>
      <c r="W17" s="69" t="s">
        <v>642</v>
      </c>
    </row>
    <row r="18" spans="1:23" x14ac:dyDescent="0.3">
      <c r="A18" s="30" t="str">
        <f>VLOOKUP(I18,'Table (3)'!$B$3:$C$216,2,FALSE)</f>
        <v>REG ASSET-IN DSM UNDER RECOV C&amp;I</v>
      </c>
      <c r="B18" s="69">
        <v>50</v>
      </c>
      <c r="C18" s="69">
        <v>170</v>
      </c>
      <c r="D18" s="69" t="s">
        <v>906</v>
      </c>
      <c r="E18" s="69" t="s">
        <v>466</v>
      </c>
      <c r="F18" s="69" t="s">
        <v>533</v>
      </c>
      <c r="G18" s="69">
        <v>2831001</v>
      </c>
      <c r="H18" s="69" t="s">
        <v>373</v>
      </c>
      <c r="I18" s="69" t="s">
        <v>372</v>
      </c>
      <c r="J18" s="69" t="s">
        <v>640</v>
      </c>
      <c r="K18" s="101">
        <v>-3686667.49</v>
      </c>
      <c r="L18" s="102">
        <v>-3854839.46</v>
      </c>
      <c r="M18" s="69">
        <v>-3686667.49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 t="s">
        <v>470</v>
      </c>
      <c r="V18" s="69" t="s">
        <v>641</v>
      </c>
      <c r="W18" s="69" t="s">
        <v>642</v>
      </c>
    </row>
    <row r="19" spans="1:23" x14ac:dyDescent="0.3">
      <c r="A19" s="30" t="str">
        <f>VLOOKUP(I19,'Table (3)'!$B$3:$C$216,2,FALSE)</f>
        <v>REG ASSET-IN DSM UNDER RECOV NON C&amp;I</v>
      </c>
      <c r="B19" s="69">
        <v>50</v>
      </c>
      <c r="C19" s="69">
        <v>170</v>
      </c>
      <c r="D19" s="69" t="s">
        <v>906</v>
      </c>
      <c r="E19" s="69" t="s">
        <v>466</v>
      </c>
      <c r="F19" s="69" t="s">
        <v>533</v>
      </c>
      <c r="G19" s="69">
        <v>2831001</v>
      </c>
      <c r="H19" s="69" t="s">
        <v>375</v>
      </c>
      <c r="I19" s="69" t="s">
        <v>374</v>
      </c>
      <c r="J19" s="69" t="s">
        <v>640</v>
      </c>
      <c r="K19" s="101">
        <v>346813.22</v>
      </c>
      <c r="L19" s="102">
        <v>2809861.77</v>
      </c>
      <c r="M19" s="69">
        <v>346813.22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 t="s">
        <v>470</v>
      </c>
      <c r="V19" s="69" t="s">
        <v>641</v>
      </c>
      <c r="W19" s="69" t="s">
        <v>642</v>
      </c>
    </row>
    <row r="20" spans="1:23" x14ac:dyDescent="0.3">
      <c r="A20" s="30" t="str">
        <f>VLOOKUP(I20,'Table (3)'!$B$3:$C$216,2,FALSE)</f>
        <v>REG ASSET-CARRY CHARGES-MI LOST REVENUES</v>
      </c>
      <c r="B20" s="69">
        <v>50</v>
      </c>
      <c r="C20" s="69">
        <v>170</v>
      </c>
      <c r="D20" s="69" t="s">
        <v>906</v>
      </c>
      <c r="E20" s="69" t="s">
        <v>466</v>
      </c>
      <c r="F20" s="69" t="s">
        <v>533</v>
      </c>
      <c r="G20" s="69">
        <v>2831001</v>
      </c>
      <c r="H20" s="69" t="s">
        <v>391</v>
      </c>
      <c r="I20" s="69" t="s">
        <v>390</v>
      </c>
      <c r="J20" s="69" t="s">
        <v>640</v>
      </c>
      <c r="K20" s="101">
        <v>-1574.48</v>
      </c>
      <c r="L20" s="102">
        <v>-1574.48</v>
      </c>
      <c r="M20" s="69">
        <v>-1574.48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 t="s">
        <v>470</v>
      </c>
      <c r="V20" s="69" t="s">
        <v>641</v>
      </c>
      <c r="W20" s="69" t="s">
        <v>642</v>
      </c>
    </row>
    <row r="21" spans="1:23" x14ac:dyDescent="0.3">
      <c r="A21" s="30" t="str">
        <f>VLOOKUP(I21,'Table (3)'!$B$3:$C$216,2,FALSE)</f>
        <v>REG ASSET-MI NET LOST REVENUES-CONTRA</v>
      </c>
      <c r="B21" s="69">
        <v>50</v>
      </c>
      <c r="C21" s="69">
        <v>170</v>
      </c>
      <c r="D21" s="69" t="s">
        <v>906</v>
      </c>
      <c r="E21" s="69" t="s">
        <v>466</v>
      </c>
      <c r="F21" s="69" t="s">
        <v>533</v>
      </c>
      <c r="G21" s="69">
        <v>2831001</v>
      </c>
      <c r="H21" s="69" t="s">
        <v>393</v>
      </c>
      <c r="I21" s="69" t="s">
        <v>392</v>
      </c>
      <c r="J21" s="69" t="s">
        <v>640</v>
      </c>
      <c r="K21" s="101">
        <v>338991.05</v>
      </c>
      <c r="L21" s="102">
        <v>338991.05</v>
      </c>
      <c r="M21" s="69">
        <v>338991.05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 t="s">
        <v>470</v>
      </c>
      <c r="V21" s="69" t="s">
        <v>641</v>
      </c>
      <c r="W21" s="69" t="s">
        <v>642</v>
      </c>
    </row>
    <row r="22" spans="1:23" x14ac:dyDescent="0.3">
      <c r="A22" s="30" t="str">
        <f>VLOOKUP(I22,'Table (3)'!$B$3:$C$216,2,FALSE)</f>
        <v>REG ASSET-MI DEFD DEPR-EECO</v>
      </c>
      <c r="B22" s="69">
        <v>50</v>
      </c>
      <c r="C22" s="69">
        <v>170</v>
      </c>
      <c r="D22" s="69" t="s">
        <v>906</v>
      </c>
      <c r="E22" s="69" t="s">
        <v>466</v>
      </c>
      <c r="F22" s="69" t="s">
        <v>533</v>
      </c>
      <c r="G22" s="69">
        <v>2831001</v>
      </c>
      <c r="H22" s="69" t="s">
        <v>902</v>
      </c>
      <c r="I22" s="69" t="s">
        <v>994</v>
      </c>
      <c r="J22" s="69" t="s">
        <v>640</v>
      </c>
      <c r="K22" s="101">
        <v>-5859.02</v>
      </c>
      <c r="L22" s="102">
        <v>-15573.9</v>
      </c>
      <c r="M22" s="69">
        <v>-5859.02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 t="s">
        <v>470</v>
      </c>
      <c r="V22" s="69" t="s">
        <v>641</v>
      </c>
      <c r="W22" s="69" t="s">
        <v>642</v>
      </c>
    </row>
    <row r="23" spans="1:23" x14ac:dyDescent="0.3">
      <c r="A23" s="30" t="str">
        <f>VLOOKUP(I23,'Table (3)'!$B$3:$C$216,2,FALSE)</f>
        <v>BOOK LEASES CAPITALIZED FOR TAX</v>
      </c>
      <c r="B23" s="69">
        <v>50</v>
      </c>
      <c r="C23" s="69">
        <v>170</v>
      </c>
      <c r="D23" s="69" t="s">
        <v>906</v>
      </c>
      <c r="E23" s="69" t="s">
        <v>466</v>
      </c>
      <c r="F23" s="69" t="s">
        <v>533</v>
      </c>
      <c r="G23" s="69">
        <v>2831001</v>
      </c>
      <c r="H23" s="69" t="s">
        <v>91</v>
      </c>
      <c r="I23" s="69" t="s">
        <v>400</v>
      </c>
      <c r="J23" s="69" t="s">
        <v>640</v>
      </c>
      <c r="K23" s="101">
        <v>-1326752.1000000001</v>
      </c>
      <c r="L23" s="102">
        <v>-1245050.8999999999</v>
      </c>
      <c r="M23" s="69">
        <v>-1326752.1000000001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 t="s">
        <v>470</v>
      </c>
      <c r="V23" s="69" t="s">
        <v>641</v>
      </c>
      <c r="W23" s="69" t="s">
        <v>642</v>
      </c>
    </row>
    <row r="24" spans="1:23" x14ac:dyDescent="0.3">
      <c r="A24" s="30" t="str">
        <f>VLOOKUP(I24,'Table (3)'!$B$3:$C$216,2,FALSE)</f>
        <v>CAPITALIZED SOFTWARE COST - BOOK</v>
      </c>
      <c r="B24" s="69">
        <v>50</v>
      </c>
      <c r="C24" s="69">
        <v>170</v>
      </c>
      <c r="D24" s="69" t="s">
        <v>906</v>
      </c>
      <c r="E24" s="69" t="s">
        <v>466</v>
      </c>
      <c r="F24" s="69" t="s">
        <v>533</v>
      </c>
      <c r="G24" s="69">
        <v>2831001</v>
      </c>
      <c r="H24" s="69" t="s">
        <v>548</v>
      </c>
      <c r="I24" s="69" t="s">
        <v>402</v>
      </c>
      <c r="J24" s="69" t="s">
        <v>640</v>
      </c>
      <c r="K24" s="101">
        <v>-5068551.29</v>
      </c>
      <c r="L24" s="102">
        <v>-5847004.1399999997</v>
      </c>
      <c r="M24" s="69">
        <v>-5068551.29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 t="s">
        <v>470</v>
      </c>
      <c r="V24" s="69" t="s">
        <v>641</v>
      </c>
      <c r="W24" s="69" t="s">
        <v>642</v>
      </c>
    </row>
    <row r="25" spans="1:23" x14ac:dyDescent="0.3">
      <c r="A25" s="30" t="str">
        <f>VLOOKUP(I25,'Table (3)'!$B$3:$C$216,2,FALSE)</f>
        <v>LOSS ON REACQUIRED DEBT</v>
      </c>
      <c r="B25" s="69">
        <v>50</v>
      </c>
      <c r="C25" s="69">
        <v>170</v>
      </c>
      <c r="D25" s="69" t="s">
        <v>906</v>
      </c>
      <c r="E25" s="69" t="s">
        <v>466</v>
      </c>
      <c r="F25" s="69" t="s">
        <v>533</v>
      </c>
      <c r="G25" s="69">
        <v>2831001</v>
      </c>
      <c r="H25" s="69" t="s">
        <v>42</v>
      </c>
      <c r="I25" s="69" t="s">
        <v>420</v>
      </c>
      <c r="J25" s="69" t="s">
        <v>640</v>
      </c>
      <c r="K25" s="101">
        <v>-731846.35</v>
      </c>
      <c r="L25" s="102">
        <v>-669476.48</v>
      </c>
      <c r="M25" s="69">
        <v>-731846.35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 t="s">
        <v>470</v>
      </c>
      <c r="V25" s="69" t="s">
        <v>641</v>
      </c>
      <c r="W25" s="69" t="s">
        <v>642</v>
      </c>
    </row>
    <row r="26" spans="1:23" x14ac:dyDescent="0.3">
      <c r="A26" s="30" t="str">
        <f>VLOOKUP(I26,'Table (3)'!$B$3:$C$216,2,FALSE)</f>
        <v>DEFD SFAS 106 BOOK COSTS</v>
      </c>
      <c r="B26" s="69">
        <v>50</v>
      </c>
      <c r="C26" s="69">
        <v>170</v>
      </c>
      <c r="D26" s="69" t="s">
        <v>906</v>
      </c>
      <c r="E26" s="69" t="s">
        <v>466</v>
      </c>
      <c r="F26" s="69" t="s">
        <v>533</v>
      </c>
      <c r="G26" s="69">
        <v>2831001</v>
      </c>
      <c r="H26" s="69" t="s">
        <v>43</v>
      </c>
      <c r="I26" s="69" t="s">
        <v>427</v>
      </c>
      <c r="J26" s="69" t="s">
        <v>640</v>
      </c>
      <c r="K26" s="101">
        <v>166271</v>
      </c>
      <c r="L26" s="102">
        <v>166271</v>
      </c>
      <c r="M26" s="69">
        <v>166271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 t="s">
        <v>470</v>
      </c>
      <c r="V26" s="69" t="s">
        <v>641</v>
      </c>
      <c r="W26" s="69" t="s">
        <v>642</v>
      </c>
    </row>
    <row r="27" spans="1:23" x14ac:dyDescent="0.3">
      <c r="A27" s="30" t="str">
        <f>VLOOKUP(I27,'Table (3)'!$B$3:$C$216,2,FALSE)</f>
        <v>SFAS 106 PST RETIREMENT EXP - NON-DEDUCT CONT</v>
      </c>
      <c r="B27" s="69">
        <v>50</v>
      </c>
      <c r="C27" s="69">
        <v>170</v>
      </c>
      <c r="D27" s="69" t="s">
        <v>906</v>
      </c>
      <c r="E27" s="69" t="s">
        <v>466</v>
      </c>
      <c r="F27" s="69" t="s">
        <v>533</v>
      </c>
      <c r="G27" s="69">
        <v>2831001</v>
      </c>
      <c r="H27" s="69" t="s">
        <v>701</v>
      </c>
      <c r="I27" s="69" t="s">
        <v>428</v>
      </c>
      <c r="J27" s="69" t="s">
        <v>640</v>
      </c>
      <c r="K27" s="101">
        <v>3466839.56</v>
      </c>
      <c r="L27" s="102">
        <v>3466839.56</v>
      </c>
      <c r="M27" s="69">
        <v>3466839.56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 t="s">
        <v>470</v>
      </c>
      <c r="V27" s="69" t="s">
        <v>641</v>
      </c>
      <c r="W27" s="69" t="s">
        <v>642</v>
      </c>
    </row>
    <row r="28" spans="1:23" x14ac:dyDescent="0.3">
      <c r="A28" s="30" t="str">
        <f>VLOOKUP(I28,'Table (3)'!$B$3:$C$216,2,FALSE)</f>
        <v>SFAS 106-MEDICARE SUBSIDY-(PPACA)-REG ASSET</v>
      </c>
      <c r="B28" s="69">
        <v>50</v>
      </c>
      <c r="C28" s="69">
        <v>170</v>
      </c>
      <c r="D28" s="69" t="s">
        <v>906</v>
      </c>
      <c r="E28" s="69" t="s">
        <v>466</v>
      </c>
      <c r="F28" s="69" t="s">
        <v>533</v>
      </c>
      <c r="G28" s="69">
        <v>2831001</v>
      </c>
      <c r="H28" s="69" t="s">
        <v>549</v>
      </c>
      <c r="I28" s="69" t="s">
        <v>430</v>
      </c>
      <c r="J28" s="69" t="s">
        <v>640</v>
      </c>
      <c r="K28" s="101">
        <v>-1190530.93</v>
      </c>
      <c r="L28" s="102">
        <v>-1058249.7</v>
      </c>
      <c r="M28" s="69">
        <v>-1190530.93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 t="s">
        <v>470</v>
      </c>
      <c r="V28" s="69" t="s">
        <v>641</v>
      </c>
      <c r="W28" s="69" t="s">
        <v>642</v>
      </c>
    </row>
    <row r="29" spans="1:23" x14ac:dyDescent="0.3">
      <c r="A29" s="30" t="str">
        <f>VLOOKUP(I29,'Table (3)'!$B$3:$C$216,2,FALSE)</f>
        <v>REG ASSET - ACCRUED SFAS 112</v>
      </c>
      <c r="B29" s="69">
        <v>50</v>
      </c>
      <c r="C29" s="69">
        <v>170</v>
      </c>
      <c r="D29" s="69" t="s">
        <v>906</v>
      </c>
      <c r="E29" s="69" t="s">
        <v>466</v>
      </c>
      <c r="F29" s="69" t="s">
        <v>533</v>
      </c>
      <c r="G29" s="69">
        <v>2831001</v>
      </c>
      <c r="H29" s="69" t="s">
        <v>550</v>
      </c>
      <c r="I29" s="69" t="s">
        <v>441</v>
      </c>
      <c r="J29" s="69" t="s">
        <v>640</v>
      </c>
      <c r="K29" s="101">
        <v>-662809.73</v>
      </c>
      <c r="L29" s="102">
        <v>-635669.06999999995</v>
      </c>
      <c r="M29" s="69">
        <v>-662809.73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 t="s">
        <v>470</v>
      </c>
      <c r="V29" s="69" t="s">
        <v>641</v>
      </c>
      <c r="W29" s="69" t="s">
        <v>642</v>
      </c>
    </row>
    <row r="30" spans="1:23" x14ac:dyDescent="0.3">
      <c r="A30" s="30" t="str">
        <f>VLOOKUP(I30,'Table (3)'!$B$3:$C$216,2,FALSE)</f>
        <v>SI-UNRECD FUEL CSTS (CUR MO)</v>
      </c>
      <c r="B30" s="69">
        <v>50</v>
      </c>
      <c r="C30" s="69">
        <v>132</v>
      </c>
      <c r="D30" s="69" t="s">
        <v>910</v>
      </c>
      <c r="E30" s="69" t="s">
        <v>466</v>
      </c>
      <c r="F30" s="69" t="s">
        <v>533</v>
      </c>
      <c r="G30" s="69">
        <v>2831001</v>
      </c>
      <c r="H30" s="69" t="s">
        <v>261</v>
      </c>
      <c r="I30" s="69" t="s">
        <v>260</v>
      </c>
      <c r="J30" s="69" t="s">
        <v>640</v>
      </c>
      <c r="K30" s="101">
        <v>-1433776.75</v>
      </c>
      <c r="L30" s="102">
        <v>-3782333.45</v>
      </c>
      <c r="M30" s="69">
        <v>-1433776.75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 t="s">
        <v>470</v>
      </c>
      <c r="V30" s="69" t="s">
        <v>641</v>
      </c>
      <c r="W30" s="69" t="s">
        <v>642</v>
      </c>
    </row>
    <row r="31" spans="1:23" x14ac:dyDescent="0.3">
      <c r="A31" s="30" t="str">
        <f>VLOOKUP(I31,'Table (3)'!$B$3:$C$216,2,FALSE)</f>
        <v>SM-UNRECD FUEL CSTS</v>
      </c>
      <c r="B31" s="69">
        <v>50</v>
      </c>
      <c r="C31" s="69">
        <v>132</v>
      </c>
      <c r="D31" s="69" t="s">
        <v>910</v>
      </c>
      <c r="E31" s="69" t="s">
        <v>466</v>
      </c>
      <c r="F31" s="69" t="s">
        <v>533</v>
      </c>
      <c r="G31" s="69">
        <v>2831001</v>
      </c>
      <c r="H31" s="69" t="s">
        <v>263</v>
      </c>
      <c r="I31" s="69" t="s">
        <v>262</v>
      </c>
      <c r="J31" s="69" t="s">
        <v>640</v>
      </c>
      <c r="K31" s="101">
        <v>-2523343.6800000002</v>
      </c>
      <c r="L31" s="102">
        <v>-4363153.07</v>
      </c>
      <c r="M31" s="69">
        <v>-2523343.6800000002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 t="s">
        <v>470</v>
      </c>
      <c r="V31" s="69" t="s">
        <v>641</v>
      </c>
      <c r="W31" s="69" t="s">
        <v>642</v>
      </c>
    </row>
    <row r="32" spans="1:23" x14ac:dyDescent="0.3">
      <c r="A32" s="30" t="str">
        <f>VLOOKUP(I32,'Table (3)'!$B$3:$C$216,2,FALSE)</f>
        <v>PROP TX-RKPT SPARES-WVA-TAX</v>
      </c>
      <c r="B32" s="69">
        <v>50</v>
      </c>
      <c r="C32" s="69">
        <v>132</v>
      </c>
      <c r="D32" s="69" t="s">
        <v>910</v>
      </c>
      <c r="E32" s="69" t="s">
        <v>466</v>
      </c>
      <c r="F32" s="69" t="s">
        <v>533</v>
      </c>
      <c r="G32" s="69">
        <v>2831001</v>
      </c>
      <c r="H32" s="69" t="s">
        <v>265</v>
      </c>
      <c r="I32" s="69" t="s">
        <v>264</v>
      </c>
      <c r="J32" s="69" t="s">
        <v>640</v>
      </c>
      <c r="K32" s="101">
        <v>-264098.57</v>
      </c>
      <c r="L32" s="102">
        <v>-909.31</v>
      </c>
      <c r="M32" s="69">
        <v>-264098.57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 t="s">
        <v>470</v>
      </c>
      <c r="V32" s="69" t="s">
        <v>641</v>
      </c>
      <c r="W32" s="69" t="s">
        <v>642</v>
      </c>
    </row>
    <row r="33" spans="1:23" x14ac:dyDescent="0.3">
      <c r="A33" s="30" t="str">
        <f>VLOOKUP(I33,'Table (3)'!$B$3:$C$216,2,FALSE)</f>
        <v>PROP TAX-RKPT U2-OLD METHOD TX</v>
      </c>
      <c r="B33" s="69">
        <v>50</v>
      </c>
      <c r="C33" s="69">
        <v>132</v>
      </c>
      <c r="D33" s="69" t="s">
        <v>910</v>
      </c>
      <c r="E33" s="69" t="s">
        <v>466</v>
      </c>
      <c r="F33" s="69" t="s">
        <v>533</v>
      </c>
      <c r="G33" s="69">
        <v>2831001</v>
      </c>
      <c r="H33" s="69" t="s">
        <v>267</v>
      </c>
      <c r="I33" s="69" t="s">
        <v>266</v>
      </c>
      <c r="J33" s="69" t="s">
        <v>640</v>
      </c>
      <c r="K33" s="101">
        <v>-187505.06</v>
      </c>
      <c r="L33" s="102">
        <v>410556.23</v>
      </c>
      <c r="M33" s="69">
        <v>-187505.06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 t="s">
        <v>470</v>
      </c>
      <c r="V33" s="69" t="s">
        <v>641</v>
      </c>
      <c r="W33" s="69" t="s">
        <v>642</v>
      </c>
    </row>
    <row r="34" spans="1:23" x14ac:dyDescent="0.3">
      <c r="A34" s="30" t="str">
        <f>VLOOKUP(I34,'Table (3)'!$B$3:$C$216,2,FALSE)</f>
        <v>DEFERRED INTERCOMPANY TAX G/L</v>
      </c>
      <c r="B34" s="69">
        <v>50</v>
      </c>
      <c r="C34" s="69">
        <v>132</v>
      </c>
      <c r="D34" s="69" t="s">
        <v>910</v>
      </c>
      <c r="E34" s="69" t="s">
        <v>466</v>
      </c>
      <c r="F34" s="69" t="s">
        <v>533</v>
      </c>
      <c r="G34" s="69">
        <v>2831001</v>
      </c>
      <c r="H34" s="69" t="s">
        <v>880</v>
      </c>
      <c r="I34" s="69" t="s">
        <v>995</v>
      </c>
      <c r="J34" s="69" t="s">
        <v>640</v>
      </c>
      <c r="K34" s="101">
        <v>-33875.94</v>
      </c>
      <c r="L34" s="102">
        <v>-33875.94</v>
      </c>
      <c r="M34" s="69">
        <v>-33875.94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 t="s">
        <v>470</v>
      </c>
      <c r="V34" s="69" t="s">
        <v>641</v>
      </c>
      <c r="W34" s="69" t="s">
        <v>642</v>
      </c>
    </row>
    <row r="35" spans="1:23" x14ac:dyDescent="0.3">
      <c r="A35" s="30" t="str">
        <f>VLOOKUP(I35,'Table (3)'!$B$3:$C$216,2,FALSE)</f>
        <v>MTM BK GAIN - A/L - TAX DEFL</v>
      </c>
      <c r="B35" s="69">
        <v>50</v>
      </c>
      <c r="C35" s="69">
        <v>132</v>
      </c>
      <c r="D35" s="69" t="s">
        <v>910</v>
      </c>
      <c r="E35" s="69" t="s">
        <v>466</v>
      </c>
      <c r="F35" s="69" t="s">
        <v>533</v>
      </c>
      <c r="G35" s="69">
        <v>2831001</v>
      </c>
      <c r="H35" s="69" t="s">
        <v>561</v>
      </c>
      <c r="I35" s="69" t="s">
        <v>278</v>
      </c>
      <c r="J35" s="69" t="s">
        <v>640</v>
      </c>
      <c r="K35" s="101">
        <v>-2367325.1</v>
      </c>
      <c r="L35" s="102">
        <v>-916789.65</v>
      </c>
      <c r="M35" s="69">
        <v>-2367325.1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 t="s">
        <v>470</v>
      </c>
      <c r="V35" s="69" t="s">
        <v>641</v>
      </c>
      <c r="W35" s="69" t="s">
        <v>642</v>
      </c>
    </row>
    <row r="36" spans="1:23" x14ac:dyDescent="0.3">
      <c r="A36" s="30" t="str">
        <f>VLOOKUP(I36,'Table (3)'!$B$3:$C$216,2,FALSE)</f>
        <v>MARK &amp; SPREAD - DEFL - 283 A/L</v>
      </c>
      <c r="B36" s="69">
        <v>50</v>
      </c>
      <c r="C36" s="69">
        <v>132</v>
      </c>
      <c r="D36" s="69" t="s">
        <v>910</v>
      </c>
      <c r="E36" s="69" t="s">
        <v>466</v>
      </c>
      <c r="F36" s="69" t="s">
        <v>533</v>
      </c>
      <c r="G36" s="69">
        <v>2831001</v>
      </c>
      <c r="H36" s="69" t="s">
        <v>92</v>
      </c>
      <c r="I36" s="69" t="s">
        <v>279</v>
      </c>
      <c r="J36" s="69" t="s">
        <v>640</v>
      </c>
      <c r="K36" s="101">
        <v>460765.2</v>
      </c>
      <c r="L36" s="102">
        <v>460765.55</v>
      </c>
      <c r="M36" s="69">
        <v>460765.2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 t="s">
        <v>470</v>
      </c>
      <c r="V36" s="69" t="s">
        <v>641</v>
      </c>
      <c r="W36" s="69" t="s">
        <v>642</v>
      </c>
    </row>
    <row r="37" spans="1:23" x14ac:dyDescent="0.3">
      <c r="A37" s="30" t="str">
        <f>VLOOKUP(I37,'Table (3)'!$B$3:$C$216,2,FALSE)</f>
        <v>RATE CASE DEFERRED CHARGES</v>
      </c>
      <c r="B37" s="69">
        <v>50</v>
      </c>
      <c r="C37" s="69">
        <v>132</v>
      </c>
      <c r="D37" s="69" t="s">
        <v>910</v>
      </c>
      <c r="E37" s="69" t="s">
        <v>466</v>
      </c>
      <c r="F37" s="69" t="s">
        <v>533</v>
      </c>
      <c r="G37" s="69">
        <v>2831001</v>
      </c>
      <c r="H37" s="69" t="s">
        <v>988</v>
      </c>
      <c r="I37" s="69" t="s">
        <v>288</v>
      </c>
      <c r="J37" s="69" t="s">
        <v>640</v>
      </c>
      <c r="K37" s="101">
        <v>28429.64</v>
      </c>
      <c r="L37" s="102">
        <v>28531.73</v>
      </c>
      <c r="M37" s="69">
        <v>28429.64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 t="s">
        <v>470</v>
      </c>
      <c r="V37" s="69" t="s">
        <v>641</v>
      </c>
      <c r="W37" s="69" t="s">
        <v>642</v>
      </c>
    </row>
    <row r="38" spans="1:23" x14ac:dyDescent="0.3">
      <c r="A38" s="30" t="str">
        <f>VLOOKUP(I38,'Table (3)'!$B$3:$C$216,2,FALSE)</f>
        <v>SM-OVER RECOVD RCS COSTS-DEFL</v>
      </c>
      <c r="B38" s="69">
        <v>50</v>
      </c>
      <c r="C38" s="69">
        <v>132</v>
      </c>
      <c r="D38" s="69" t="s">
        <v>910</v>
      </c>
      <c r="E38" s="69" t="s">
        <v>466</v>
      </c>
      <c r="F38" s="69" t="s">
        <v>533</v>
      </c>
      <c r="G38" s="69">
        <v>2831001</v>
      </c>
      <c r="H38" s="69" t="s">
        <v>989</v>
      </c>
      <c r="I38" s="69" t="s">
        <v>293</v>
      </c>
      <c r="J38" s="69" t="s">
        <v>640</v>
      </c>
      <c r="K38" s="101">
        <v>-869583.48</v>
      </c>
      <c r="L38" s="102">
        <v>-869583.48</v>
      </c>
      <c r="M38" s="69">
        <v>-869583.48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 t="s">
        <v>470</v>
      </c>
      <c r="V38" s="69" t="s">
        <v>641</v>
      </c>
      <c r="W38" s="69" t="s">
        <v>642</v>
      </c>
    </row>
    <row r="39" spans="1:23" x14ac:dyDescent="0.3">
      <c r="A39" s="30" t="str">
        <f>VLOOKUP(I39,'Table (3)'!$B$3:$C$216,2,FALSE)</f>
        <v>BOOK &gt; TAX - EMA - A/C 283</v>
      </c>
      <c r="B39" s="69">
        <v>50</v>
      </c>
      <c r="C39" s="69">
        <v>132</v>
      </c>
      <c r="D39" s="69" t="s">
        <v>910</v>
      </c>
      <c r="E39" s="69" t="s">
        <v>466</v>
      </c>
      <c r="F39" s="69" t="s">
        <v>533</v>
      </c>
      <c r="G39" s="69">
        <v>2831001</v>
      </c>
      <c r="H39" s="69" t="s">
        <v>566</v>
      </c>
      <c r="I39" s="69" t="s">
        <v>295</v>
      </c>
      <c r="J39" s="69" t="s">
        <v>640</v>
      </c>
      <c r="K39" s="101">
        <v>-10708450.35</v>
      </c>
      <c r="L39" s="102">
        <v>-10261329.9</v>
      </c>
      <c r="M39" s="69">
        <v>-10708450.35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 t="s">
        <v>470</v>
      </c>
      <c r="V39" s="69" t="s">
        <v>641</v>
      </c>
      <c r="W39" s="69" t="s">
        <v>642</v>
      </c>
    </row>
    <row r="40" spans="1:23" x14ac:dyDescent="0.3">
      <c r="A40" s="30" t="str">
        <f>VLOOKUP(I40,'Table (3)'!$B$3:$C$216,2,FALSE)</f>
        <v>DEFD TX GAIN - INTERCO SALE - EMA</v>
      </c>
      <c r="B40" s="69">
        <v>50</v>
      </c>
      <c r="C40" s="69">
        <v>132</v>
      </c>
      <c r="D40" s="69" t="s">
        <v>910</v>
      </c>
      <c r="E40" s="69" t="s">
        <v>466</v>
      </c>
      <c r="F40" s="69" t="s">
        <v>533</v>
      </c>
      <c r="G40" s="69">
        <v>2831001</v>
      </c>
      <c r="H40" s="69" t="s">
        <v>108</v>
      </c>
      <c r="I40" s="69" t="s">
        <v>297</v>
      </c>
      <c r="J40" s="69" t="s">
        <v>640</v>
      </c>
      <c r="K40" s="101">
        <v>-4581.1499999999996</v>
      </c>
      <c r="L40" s="102">
        <v>-4581.1499999999996</v>
      </c>
      <c r="M40" s="69">
        <v>-4581.1499999999996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 t="s">
        <v>470</v>
      </c>
      <c r="V40" s="69" t="s">
        <v>641</v>
      </c>
      <c r="W40" s="69" t="s">
        <v>642</v>
      </c>
    </row>
    <row r="41" spans="1:23" x14ac:dyDescent="0.3">
      <c r="A41" s="30" t="str">
        <f>VLOOKUP(I41,'Table (3)'!$B$3:$C$216,2,FALSE)</f>
        <v>DEFD TAX GAIN - EPA AUCTION</v>
      </c>
      <c r="B41" s="69">
        <v>50</v>
      </c>
      <c r="C41" s="69">
        <v>132</v>
      </c>
      <c r="D41" s="69" t="s">
        <v>910</v>
      </c>
      <c r="E41" s="69" t="s">
        <v>466</v>
      </c>
      <c r="F41" s="69" t="s">
        <v>533</v>
      </c>
      <c r="G41" s="69">
        <v>2831001</v>
      </c>
      <c r="H41" s="69" t="s">
        <v>569</v>
      </c>
      <c r="I41" s="69" t="s">
        <v>299</v>
      </c>
      <c r="J41" s="69" t="s">
        <v>640</v>
      </c>
      <c r="K41" s="101">
        <v>-179966.7</v>
      </c>
      <c r="L41" s="102">
        <v>-179966.7</v>
      </c>
      <c r="M41" s="69">
        <v>-179966.7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 t="s">
        <v>470</v>
      </c>
      <c r="V41" s="69" t="s">
        <v>641</v>
      </c>
      <c r="W41" s="69" t="s">
        <v>642</v>
      </c>
    </row>
    <row r="42" spans="1:23" x14ac:dyDescent="0.3">
      <c r="A42" s="30" t="str">
        <f>VLOOKUP(I42,'Table (3)'!$B$3:$C$216,2,FALSE)</f>
        <v>REG ASSET-SFAS 143 - ARO</v>
      </c>
      <c r="B42" s="69">
        <v>50</v>
      </c>
      <c r="C42" s="69">
        <v>132</v>
      </c>
      <c r="D42" s="69" t="s">
        <v>910</v>
      </c>
      <c r="E42" s="69" t="s">
        <v>466</v>
      </c>
      <c r="F42" s="69" t="s">
        <v>533</v>
      </c>
      <c r="G42" s="69">
        <v>2831001</v>
      </c>
      <c r="H42" s="69" t="s">
        <v>301</v>
      </c>
      <c r="I42" s="69" t="s">
        <v>300</v>
      </c>
      <c r="J42" s="69" t="s">
        <v>640</v>
      </c>
      <c r="K42" s="101">
        <v>-165374.65</v>
      </c>
      <c r="L42" s="102">
        <v>-126240.31</v>
      </c>
      <c r="M42" s="69">
        <v>-165374.65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 t="s">
        <v>470</v>
      </c>
      <c r="V42" s="69" t="s">
        <v>641</v>
      </c>
      <c r="W42" s="69" t="s">
        <v>642</v>
      </c>
    </row>
    <row r="43" spans="1:23" x14ac:dyDescent="0.3">
      <c r="A43" s="30" t="str">
        <f>VLOOKUP(I43,'Table (3)'!$B$3:$C$216,2,FALSE)</f>
        <v>REG ASSET-DEFD CARRY COST ON STRANDED COST</v>
      </c>
      <c r="B43" s="69">
        <v>50</v>
      </c>
      <c r="C43" s="69">
        <v>132</v>
      </c>
      <c r="D43" s="69" t="s">
        <v>910</v>
      </c>
      <c r="E43" s="69" t="s">
        <v>466</v>
      </c>
      <c r="F43" s="69" t="s">
        <v>533</v>
      </c>
      <c r="G43" s="69">
        <v>2831001</v>
      </c>
      <c r="H43" s="69" t="s">
        <v>996</v>
      </c>
      <c r="I43" s="69" t="s">
        <v>302</v>
      </c>
      <c r="J43" s="69" t="s">
        <v>640</v>
      </c>
      <c r="K43" s="101">
        <v>8374.4500000000007</v>
      </c>
      <c r="L43" s="102">
        <v>8374.4500000000007</v>
      </c>
      <c r="M43" s="69">
        <v>8374.4500000000007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 t="s">
        <v>470</v>
      </c>
      <c r="V43" s="69" t="s">
        <v>641</v>
      </c>
      <c r="W43" s="69" t="s">
        <v>642</v>
      </c>
    </row>
    <row r="44" spans="1:23" x14ac:dyDescent="0.3">
      <c r="A44" s="30" t="str">
        <f>VLOOKUP(I44,'Table (3)'!$B$3:$C$216,2,FALSE)</f>
        <v>REG ASSET-SFAS 158 - PENSIONS</v>
      </c>
      <c r="B44" s="69">
        <v>50</v>
      </c>
      <c r="C44" s="69">
        <v>132</v>
      </c>
      <c r="D44" s="69" t="s">
        <v>910</v>
      </c>
      <c r="E44" s="69" t="s">
        <v>466</v>
      </c>
      <c r="F44" s="69" t="s">
        <v>533</v>
      </c>
      <c r="G44" s="69">
        <v>2831001</v>
      </c>
      <c r="H44" s="69" t="s">
        <v>307</v>
      </c>
      <c r="I44" s="69" t="s">
        <v>306</v>
      </c>
      <c r="J44" s="69" t="s">
        <v>640</v>
      </c>
      <c r="K44" s="101">
        <v>-9805745.25</v>
      </c>
      <c r="L44" s="102">
        <v>-7669230.7999999998</v>
      </c>
      <c r="M44" s="69">
        <v>-9805745.25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 t="s">
        <v>470</v>
      </c>
      <c r="V44" s="69" t="s">
        <v>641</v>
      </c>
      <c r="W44" s="69" t="s">
        <v>642</v>
      </c>
    </row>
    <row r="45" spans="1:23" x14ac:dyDescent="0.3">
      <c r="A45" s="30" t="str">
        <f>VLOOKUP(I45,'Table (3)'!$B$3:$C$216,2,FALSE)</f>
        <v>REG ASSET-SFAS 158 - SERP</v>
      </c>
      <c r="B45" s="69">
        <v>50</v>
      </c>
      <c r="C45" s="69">
        <v>132</v>
      </c>
      <c r="D45" s="69" t="s">
        <v>910</v>
      </c>
      <c r="E45" s="69" t="s">
        <v>466</v>
      </c>
      <c r="F45" s="69" t="s">
        <v>533</v>
      </c>
      <c r="G45" s="69">
        <v>2831001</v>
      </c>
      <c r="H45" s="69" t="s">
        <v>309</v>
      </c>
      <c r="I45" s="69" t="s">
        <v>308</v>
      </c>
      <c r="J45" s="69" t="s">
        <v>640</v>
      </c>
      <c r="K45" s="101">
        <v>6675.2</v>
      </c>
      <c r="L45" s="102">
        <v>6676.6</v>
      </c>
      <c r="M45" s="69">
        <v>6675.2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 t="s">
        <v>470</v>
      </c>
      <c r="V45" s="69" t="s">
        <v>641</v>
      </c>
      <c r="W45" s="69" t="s">
        <v>642</v>
      </c>
    </row>
    <row r="46" spans="1:23" x14ac:dyDescent="0.3">
      <c r="A46" s="30" t="str">
        <f>VLOOKUP(I46,'Table (3)'!$B$3:$C$216,2,FALSE)</f>
        <v>REG ASSET-SFAS 158 - OPEB</v>
      </c>
      <c r="B46" s="69">
        <v>50</v>
      </c>
      <c r="C46" s="69">
        <v>132</v>
      </c>
      <c r="D46" s="69" t="s">
        <v>910</v>
      </c>
      <c r="E46" s="69" t="s">
        <v>466</v>
      </c>
      <c r="F46" s="69" t="s">
        <v>533</v>
      </c>
      <c r="G46" s="69">
        <v>2831001</v>
      </c>
      <c r="H46" s="69" t="s">
        <v>311</v>
      </c>
      <c r="I46" s="69" t="s">
        <v>310</v>
      </c>
      <c r="J46" s="69" t="s">
        <v>640</v>
      </c>
      <c r="K46" s="101">
        <v>-211354.66</v>
      </c>
      <c r="L46" s="102">
        <v>-1131576.95</v>
      </c>
      <c r="M46" s="69">
        <v>-211354.66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 t="s">
        <v>470</v>
      </c>
      <c r="V46" s="69" t="s">
        <v>641</v>
      </c>
      <c r="W46" s="69" t="s">
        <v>642</v>
      </c>
    </row>
    <row r="47" spans="1:23" x14ac:dyDescent="0.3">
      <c r="A47" s="30" t="str">
        <f>VLOOKUP(I47,'Table (3)'!$B$3:$C$216,2,FALSE)</f>
        <v>REG ASSET-OSS MARGIN SHARING</v>
      </c>
      <c r="B47" s="69">
        <v>50</v>
      </c>
      <c r="C47" s="69">
        <v>132</v>
      </c>
      <c r="D47" s="69" t="s">
        <v>910</v>
      </c>
      <c r="E47" s="69" t="s">
        <v>466</v>
      </c>
      <c r="F47" s="69" t="s">
        <v>533</v>
      </c>
      <c r="G47" s="69">
        <v>2831001</v>
      </c>
      <c r="H47" s="69" t="s">
        <v>313</v>
      </c>
      <c r="I47" s="69" t="s">
        <v>312</v>
      </c>
      <c r="J47" s="69" t="s">
        <v>640</v>
      </c>
      <c r="K47" s="101">
        <v>-2382823.9900000002</v>
      </c>
      <c r="L47" s="102">
        <v>-8510849.3399999999</v>
      </c>
      <c r="M47" s="69">
        <v>-2382823.9900000002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 t="s">
        <v>470</v>
      </c>
      <c r="V47" s="69" t="s">
        <v>641</v>
      </c>
      <c r="W47" s="69" t="s">
        <v>642</v>
      </c>
    </row>
    <row r="48" spans="1:23" x14ac:dyDescent="0.3">
      <c r="A48" s="30" t="str">
        <f>VLOOKUP(I48,'Table (3)'!$B$3:$C$216,2,FALSE)</f>
        <v>REG ASSET-UNDERRECOVERY PJM EXPENSES</v>
      </c>
      <c r="B48" s="69">
        <v>50</v>
      </c>
      <c r="C48" s="69">
        <v>132</v>
      </c>
      <c r="D48" s="69" t="s">
        <v>910</v>
      </c>
      <c r="E48" s="69" t="s">
        <v>466</v>
      </c>
      <c r="F48" s="69" t="s">
        <v>533</v>
      </c>
      <c r="G48" s="69">
        <v>2831001</v>
      </c>
      <c r="H48" s="69" t="s">
        <v>315</v>
      </c>
      <c r="I48" s="69" t="s">
        <v>314</v>
      </c>
      <c r="J48" s="69" t="s">
        <v>640</v>
      </c>
      <c r="K48" s="101">
        <v>-1419194.16</v>
      </c>
      <c r="L48" s="102">
        <v>0</v>
      </c>
      <c r="M48" s="69">
        <v>-1419194.16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 t="s">
        <v>470</v>
      </c>
      <c r="V48" s="69" t="s">
        <v>641</v>
      </c>
      <c r="W48" s="69" t="s">
        <v>642</v>
      </c>
    </row>
    <row r="49" spans="1:23" x14ac:dyDescent="0.3">
      <c r="A49" s="30" t="str">
        <f>VLOOKUP(I49,'Table (3)'!$B$3:$C$216,2,FALSE)</f>
        <v>REG ASSET-UNRECOVERED RES-MI</v>
      </c>
      <c r="B49" s="69">
        <v>50</v>
      </c>
      <c r="C49" s="69">
        <v>132</v>
      </c>
      <c r="D49" s="69" t="s">
        <v>910</v>
      </c>
      <c r="E49" s="69" t="s">
        <v>466</v>
      </c>
      <c r="F49" s="69" t="s">
        <v>533</v>
      </c>
      <c r="G49" s="69">
        <v>2831001</v>
      </c>
      <c r="H49" s="69" t="s">
        <v>333</v>
      </c>
      <c r="I49" s="69" t="s">
        <v>332</v>
      </c>
      <c r="J49" s="69" t="s">
        <v>640</v>
      </c>
      <c r="K49" s="101">
        <v>-263365.42</v>
      </c>
      <c r="L49" s="102">
        <v>-511297.32</v>
      </c>
      <c r="M49" s="69">
        <v>-263365.42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 t="s">
        <v>470</v>
      </c>
      <c r="V49" s="69" t="s">
        <v>641</v>
      </c>
      <c r="W49" s="69" t="s">
        <v>642</v>
      </c>
    </row>
    <row r="50" spans="1:23" x14ac:dyDescent="0.3">
      <c r="A50" s="30" t="str">
        <f>VLOOKUP(I50,'Table (3)'!$B$3:$C$216,2,FALSE)</f>
        <v>REG ASSET-RES CARRYING COSTS-MI</v>
      </c>
      <c r="B50" s="69">
        <v>50</v>
      </c>
      <c r="C50" s="69">
        <v>132</v>
      </c>
      <c r="D50" s="69" t="s">
        <v>910</v>
      </c>
      <c r="E50" s="69" t="s">
        <v>466</v>
      </c>
      <c r="F50" s="69" t="s">
        <v>533</v>
      </c>
      <c r="G50" s="69">
        <v>2831001</v>
      </c>
      <c r="H50" s="69" t="s">
        <v>335</v>
      </c>
      <c r="I50" s="69" t="s">
        <v>334</v>
      </c>
      <c r="J50" s="69" t="s">
        <v>640</v>
      </c>
      <c r="K50" s="101">
        <v>-39570.51</v>
      </c>
      <c r="L50" s="102">
        <v>-62037.65</v>
      </c>
      <c r="M50" s="69">
        <v>-39570.51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 t="s">
        <v>470</v>
      </c>
      <c r="V50" s="69" t="s">
        <v>641</v>
      </c>
      <c r="W50" s="69" t="s">
        <v>642</v>
      </c>
    </row>
    <row r="51" spans="1:23" x14ac:dyDescent="0.3">
      <c r="A51" s="30" t="str">
        <f>VLOOKUP(I51,'Table (3)'!$B$3:$C$216,2,FALSE)</f>
        <v>REG ASSET-RES UNRECOGNIZED EQUITY CC-MI</v>
      </c>
      <c r="B51" s="69">
        <v>50</v>
      </c>
      <c r="C51" s="69">
        <v>132</v>
      </c>
      <c r="D51" s="69" t="s">
        <v>910</v>
      </c>
      <c r="E51" s="69" t="s">
        <v>466</v>
      </c>
      <c r="F51" s="69" t="s">
        <v>533</v>
      </c>
      <c r="G51" s="69">
        <v>2831001</v>
      </c>
      <c r="H51" s="69" t="s">
        <v>337</v>
      </c>
      <c r="I51" s="69" t="s">
        <v>336</v>
      </c>
      <c r="J51" s="69" t="s">
        <v>640</v>
      </c>
      <c r="K51" s="101">
        <v>15110.23</v>
      </c>
      <c r="L51" s="102">
        <v>23650.77</v>
      </c>
      <c r="M51" s="69">
        <v>15110.23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 t="s">
        <v>470</v>
      </c>
      <c r="V51" s="69" t="s">
        <v>641</v>
      </c>
      <c r="W51" s="69" t="s">
        <v>642</v>
      </c>
    </row>
    <row r="52" spans="1:23" x14ac:dyDescent="0.3">
      <c r="A52" s="30" t="str">
        <f>VLOOKUP(I52,'Table (3)'!$B$3:$C$216,2,FALSE)</f>
        <v>REG ASSET-IN UNDER RECOVERY CAPACITY</v>
      </c>
      <c r="B52" s="69">
        <v>50</v>
      </c>
      <c r="C52" s="69">
        <v>132</v>
      </c>
      <c r="D52" s="69" t="s">
        <v>910</v>
      </c>
      <c r="E52" s="69" t="s">
        <v>466</v>
      </c>
      <c r="F52" s="69" t="s">
        <v>533</v>
      </c>
      <c r="G52" s="69">
        <v>2831001</v>
      </c>
      <c r="H52" s="69" t="s">
        <v>347</v>
      </c>
      <c r="I52" s="69" t="s">
        <v>346</v>
      </c>
      <c r="J52" s="69" t="s">
        <v>640</v>
      </c>
      <c r="K52" s="101">
        <v>-2615055.0299999998</v>
      </c>
      <c r="L52" s="102">
        <v>-145472.35</v>
      </c>
      <c r="M52" s="69">
        <v>-2615055.0299999998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 t="s">
        <v>470</v>
      </c>
      <c r="V52" s="69" t="s">
        <v>641</v>
      </c>
      <c r="W52" s="69" t="s">
        <v>642</v>
      </c>
    </row>
    <row r="53" spans="1:23" x14ac:dyDescent="0.3">
      <c r="A53" s="30" t="str">
        <f>VLOOKUP(I53,'Table (3)'!$B$3:$C$216,2,FALSE)</f>
        <v>REG ASSET-ABANDONED PLANT STRANDED COSTS</v>
      </c>
      <c r="B53" s="69">
        <v>50</v>
      </c>
      <c r="C53" s="69">
        <v>132</v>
      </c>
      <c r="D53" s="69" t="s">
        <v>910</v>
      </c>
      <c r="E53" s="69" t="s">
        <v>466</v>
      </c>
      <c r="F53" s="69" t="s">
        <v>533</v>
      </c>
      <c r="G53" s="69">
        <v>2831001</v>
      </c>
      <c r="H53" s="69" t="s">
        <v>377</v>
      </c>
      <c r="I53" s="69" t="s">
        <v>376</v>
      </c>
      <c r="J53" s="69" t="s">
        <v>640</v>
      </c>
      <c r="K53" s="101">
        <v>-1363928.52</v>
      </c>
      <c r="L53" s="102">
        <v>-7.0000000000000007E-2</v>
      </c>
      <c r="M53" s="69">
        <v>-1363928.52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 t="s">
        <v>470</v>
      </c>
      <c r="V53" s="69" t="s">
        <v>641</v>
      </c>
      <c r="W53" s="69" t="s">
        <v>642</v>
      </c>
    </row>
    <row r="54" spans="1:23" x14ac:dyDescent="0.3">
      <c r="A54" s="30" t="str">
        <f>VLOOKUP(I54,'Table (3)'!$B$3:$C$216,2,FALSE)</f>
        <v>REG ASSET-ROCKPORT DSI DEPR-20PCT NON-FMR</v>
      </c>
      <c r="B54" s="69">
        <v>50</v>
      </c>
      <c r="C54" s="69">
        <v>132</v>
      </c>
      <c r="D54" s="69" t="s">
        <v>910</v>
      </c>
      <c r="E54" s="69" t="s">
        <v>466</v>
      </c>
      <c r="F54" s="69" t="s">
        <v>533</v>
      </c>
      <c r="G54" s="69">
        <v>2831001</v>
      </c>
      <c r="H54" s="69" t="s">
        <v>381</v>
      </c>
      <c r="I54" s="69" t="s">
        <v>380</v>
      </c>
      <c r="J54" s="69" t="s">
        <v>640</v>
      </c>
      <c r="K54" s="101">
        <v>-321326.77</v>
      </c>
      <c r="L54" s="102">
        <v>-807094.1</v>
      </c>
      <c r="M54" s="69">
        <v>-321326.77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 t="s">
        <v>470</v>
      </c>
      <c r="V54" s="69" t="s">
        <v>641</v>
      </c>
      <c r="W54" s="69" t="s">
        <v>642</v>
      </c>
    </row>
    <row r="55" spans="1:23" x14ac:dyDescent="0.3">
      <c r="A55" s="30" t="str">
        <f>VLOOKUP(I55,'Table (3)'!$B$3:$C$216,2,FALSE)</f>
        <v>REG ASSET-ROCKPORT DSI CC-20PCT NON-FMR</v>
      </c>
      <c r="B55" s="69">
        <v>50</v>
      </c>
      <c r="C55" s="69">
        <v>132</v>
      </c>
      <c r="D55" s="69" t="s">
        <v>910</v>
      </c>
      <c r="E55" s="69" t="s">
        <v>466</v>
      </c>
      <c r="F55" s="69" t="s">
        <v>533</v>
      </c>
      <c r="G55" s="69">
        <v>2831001</v>
      </c>
      <c r="H55" s="69" t="s">
        <v>387</v>
      </c>
      <c r="I55" s="69" t="s">
        <v>386</v>
      </c>
      <c r="J55" s="69" t="s">
        <v>640</v>
      </c>
      <c r="K55" s="101">
        <v>-326454.81</v>
      </c>
      <c r="L55" s="102">
        <v>-764083.11</v>
      </c>
      <c r="M55" s="69">
        <v>-326454.81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 t="s">
        <v>470</v>
      </c>
      <c r="V55" s="69" t="s">
        <v>641</v>
      </c>
      <c r="W55" s="69" t="s">
        <v>642</v>
      </c>
    </row>
    <row r="56" spans="1:23" x14ac:dyDescent="0.3">
      <c r="A56" s="30" t="str">
        <f>VLOOKUP(I56,'Table (3)'!$B$3:$C$216,2,FALSE)</f>
        <v>REG ASSET-ROCKPORT DSI EQ CC-20PCT NON-FMR</v>
      </c>
      <c r="B56" s="69">
        <v>50</v>
      </c>
      <c r="C56" s="69">
        <v>132</v>
      </c>
      <c r="D56" s="69" t="s">
        <v>910</v>
      </c>
      <c r="E56" s="69" t="s">
        <v>466</v>
      </c>
      <c r="F56" s="69" t="s">
        <v>533</v>
      </c>
      <c r="G56" s="69">
        <v>2831001</v>
      </c>
      <c r="H56" s="69" t="s">
        <v>389</v>
      </c>
      <c r="I56" s="69" t="s">
        <v>388</v>
      </c>
      <c r="J56" s="69" t="s">
        <v>640</v>
      </c>
      <c r="K56" s="101">
        <v>125847.76</v>
      </c>
      <c r="L56" s="102">
        <v>297673.37</v>
      </c>
      <c r="M56" s="69">
        <v>125847.76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 t="s">
        <v>470</v>
      </c>
      <c r="V56" s="69" t="s">
        <v>641</v>
      </c>
      <c r="W56" s="69" t="s">
        <v>642</v>
      </c>
    </row>
    <row r="57" spans="1:23" x14ac:dyDescent="0.3">
      <c r="A57" s="30" t="str">
        <f>VLOOKUP(I57,'Table (3)'!$B$3:$C$216,2,FALSE)</f>
        <v>REG ASSET-CARRY CHARGES-MI LOST REVENUES</v>
      </c>
      <c r="B57" s="69">
        <v>50</v>
      </c>
      <c r="C57" s="69">
        <v>132</v>
      </c>
      <c r="D57" s="69" t="s">
        <v>910</v>
      </c>
      <c r="E57" s="69" t="s">
        <v>466</v>
      </c>
      <c r="F57" s="69" t="s">
        <v>533</v>
      </c>
      <c r="G57" s="69">
        <v>2831001</v>
      </c>
      <c r="H57" s="69" t="s">
        <v>391</v>
      </c>
      <c r="I57" s="69" t="s">
        <v>390</v>
      </c>
      <c r="J57" s="69" t="s">
        <v>640</v>
      </c>
      <c r="K57" s="101">
        <v>-4582.8100000000004</v>
      </c>
      <c r="L57" s="102">
        <v>-4582.8100000000004</v>
      </c>
      <c r="M57" s="69">
        <v>-4582.8100000000004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 t="s">
        <v>470</v>
      </c>
      <c r="V57" s="69" t="s">
        <v>641</v>
      </c>
      <c r="W57" s="69" t="s">
        <v>642</v>
      </c>
    </row>
    <row r="58" spans="1:23" x14ac:dyDescent="0.3">
      <c r="A58" s="30" t="str">
        <f>VLOOKUP(I58,'Table (3)'!$B$3:$C$216,2,FALSE)</f>
        <v>REG ASSET-MI NET LOST REVENUES-CONTRA</v>
      </c>
      <c r="B58" s="69">
        <v>50</v>
      </c>
      <c r="C58" s="69">
        <v>132</v>
      </c>
      <c r="D58" s="69" t="s">
        <v>910</v>
      </c>
      <c r="E58" s="69" t="s">
        <v>466</v>
      </c>
      <c r="F58" s="69" t="s">
        <v>533</v>
      </c>
      <c r="G58" s="69">
        <v>2831001</v>
      </c>
      <c r="H58" s="69" t="s">
        <v>393</v>
      </c>
      <c r="I58" s="69" t="s">
        <v>392</v>
      </c>
      <c r="J58" s="69" t="s">
        <v>640</v>
      </c>
      <c r="K58" s="101">
        <v>874166.29</v>
      </c>
      <c r="L58" s="102">
        <v>874166.29</v>
      </c>
      <c r="M58" s="69">
        <v>874166.29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 t="s">
        <v>470</v>
      </c>
      <c r="V58" s="69" t="s">
        <v>641</v>
      </c>
      <c r="W58" s="69" t="s">
        <v>642</v>
      </c>
    </row>
    <row r="59" spans="1:23" x14ac:dyDescent="0.3">
      <c r="A59" s="30" t="str">
        <f>VLOOKUP(I59,'Table (3)'!$B$3:$C$216,2,FALSE)</f>
        <v xml:space="preserve">REG ASSET-IN DEF O&amp;M-DSI-20% NON-FMR </v>
      </c>
      <c r="B59" s="69">
        <v>50</v>
      </c>
      <c r="C59" s="69">
        <v>132</v>
      </c>
      <c r="D59" s="69" t="s">
        <v>910</v>
      </c>
      <c r="E59" s="69" t="s">
        <v>466</v>
      </c>
      <c r="F59" s="69" t="s">
        <v>533</v>
      </c>
      <c r="G59" s="69">
        <v>2831001</v>
      </c>
      <c r="H59" s="69" t="s">
        <v>890</v>
      </c>
      <c r="I59" s="69" t="s">
        <v>997</v>
      </c>
      <c r="J59" s="69" t="s">
        <v>640</v>
      </c>
      <c r="K59" s="101">
        <v>-48538.41</v>
      </c>
      <c r="L59" s="102">
        <v>-82511.3</v>
      </c>
      <c r="M59" s="69">
        <v>-48538.41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 t="s">
        <v>470</v>
      </c>
      <c r="V59" s="69" t="s">
        <v>641</v>
      </c>
      <c r="W59" s="69" t="s">
        <v>642</v>
      </c>
    </row>
    <row r="60" spans="1:23" x14ac:dyDescent="0.3">
      <c r="A60" s="30" t="str">
        <f>VLOOKUP(I60,'Table (3)'!$B$3:$C$216,2,FALSE)</f>
        <v>REG ASSET-IN DEF CONSUM DSI-20% NON-FMR</v>
      </c>
      <c r="B60" s="69">
        <v>50</v>
      </c>
      <c r="C60" s="69">
        <v>132</v>
      </c>
      <c r="D60" s="69" t="s">
        <v>910</v>
      </c>
      <c r="E60" s="69" t="s">
        <v>466</v>
      </c>
      <c r="F60" s="69" t="s">
        <v>533</v>
      </c>
      <c r="G60" s="69">
        <v>2831001</v>
      </c>
      <c r="H60" s="69" t="s">
        <v>891</v>
      </c>
      <c r="I60" s="69" t="s">
        <v>998</v>
      </c>
      <c r="J60" s="69" t="s">
        <v>640</v>
      </c>
      <c r="K60" s="101">
        <v>-411944.56</v>
      </c>
      <c r="L60" s="102">
        <v>-942630.24</v>
      </c>
      <c r="M60" s="69">
        <v>-411944.56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 t="s">
        <v>470</v>
      </c>
      <c r="V60" s="69" t="s">
        <v>641</v>
      </c>
      <c r="W60" s="69" t="s">
        <v>642</v>
      </c>
    </row>
    <row r="61" spans="1:23" x14ac:dyDescent="0.3">
      <c r="A61" s="30" t="str">
        <f>VLOOKUP(I61,'Table (3)'!$B$3:$C$216,2,FALSE)</f>
        <v xml:space="preserve">REG ASSET-IN DEF PROP TX-DSI-20% </v>
      </c>
      <c r="B61" s="69">
        <v>50</v>
      </c>
      <c r="C61" s="69">
        <v>132</v>
      </c>
      <c r="D61" s="69" t="s">
        <v>910</v>
      </c>
      <c r="E61" s="69" t="s">
        <v>466</v>
      </c>
      <c r="F61" s="69" t="s">
        <v>533</v>
      </c>
      <c r="G61" s="69">
        <v>2831001</v>
      </c>
      <c r="H61" s="69" t="s">
        <v>892</v>
      </c>
      <c r="I61" s="69" t="s">
        <v>999</v>
      </c>
      <c r="J61" s="69" t="s">
        <v>640</v>
      </c>
      <c r="K61" s="101">
        <v>-133.58000000000001</v>
      </c>
      <c r="L61" s="102">
        <v>0</v>
      </c>
      <c r="M61" s="69">
        <v>-133.58000000000001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 t="s">
        <v>470</v>
      </c>
      <c r="V61" s="69" t="s">
        <v>641</v>
      </c>
      <c r="W61" s="69" t="s">
        <v>642</v>
      </c>
    </row>
    <row r="62" spans="1:23" x14ac:dyDescent="0.3">
      <c r="A62" s="30" t="str">
        <f>VLOOKUP(I62,'Table (3)'!$B$3:$C$216,2,FALSE)</f>
        <v>REG ASSET-IN CARRY CHGS-CESPP</v>
      </c>
      <c r="B62" s="69">
        <v>50</v>
      </c>
      <c r="C62" s="69">
        <v>132</v>
      </c>
      <c r="D62" s="69" t="s">
        <v>910</v>
      </c>
      <c r="E62" s="69" t="s">
        <v>466</v>
      </c>
      <c r="F62" s="69" t="s">
        <v>533</v>
      </c>
      <c r="G62" s="69">
        <v>2831001</v>
      </c>
      <c r="H62" s="69" t="s">
        <v>893</v>
      </c>
      <c r="I62" s="69" t="s">
        <v>1000</v>
      </c>
      <c r="J62" s="69" t="s">
        <v>640</v>
      </c>
      <c r="K62" s="101">
        <v>0</v>
      </c>
      <c r="L62" s="102">
        <v>-32387.16</v>
      </c>
      <c r="M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 t="s">
        <v>470</v>
      </c>
      <c r="V62" s="69" t="s">
        <v>641</v>
      </c>
      <c r="W62" s="69" t="s">
        <v>642</v>
      </c>
    </row>
    <row r="63" spans="1:23" x14ac:dyDescent="0.3">
      <c r="A63" s="30" t="str">
        <f>VLOOKUP(I63,'Table (3)'!$B$3:$C$216,2,FALSE)</f>
        <v>REG ASSET-IN CAR CHGS-UNREC EQTY-CESPP</v>
      </c>
      <c r="B63" s="69">
        <v>50</v>
      </c>
      <c r="C63" s="69">
        <v>132</v>
      </c>
      <c r="D63" s="69" t="s">
        <v>910</v>
      </c>
      <c r="E63" s="69" t="s">
        <v>466</v>
      </c>
      <c r="F63" s="69" t="s">
        <v>533</v>
      </c>
      <c r="G63" s="69">
        <v>2831001</v>
      </c>
      <c r="H63" s="69" t="s">
        <v>894</v>
      </c>
      <c r="I63" s="69" t="s">
        <v>1001</v>
      </c>
      <c r="J63" s="69" t="s">
        <v>640</v>
      </c>
      <c r="K63" s="101">
        <v>0</v>
      </c>
      <c r="L63" s="102">
        <v>12785.98</v>
      </c>
      <c r="M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 t="s">
        <v>470</v>
      </c>
      <c r="V63" s="69" t="s">
        <v>641</v>
      </c>
      <c r="W63" s="69" t="s">
        <v>642</v>
      </c>
    </row>
    <row r="64" spans="1:23" x14ac:dyDescent="0.3">
      <c r="A64" s="30" t="str">
        <f>VLOOKUP(I64,'Table (3)'!$B$3:$C$216,2,FALSE)</f>
        <v>REG ASSET-IN DEFERRED CESPP-O&amp;M EXP</v>
      </c>
      <c r="B64" s="69">
        <v>50</v>
      </c>
      <c r="C64" s="69">
        <v>132</v>
      </c>
      <c r="D64" s="69" t="s">
        <v>910</v>
      </c>
      <c r="E64" s="69" t="s">
        <v>466</v>
      </c>
      <c r="F64" s="69" t="s">
        <v>533</v>
      </c>
      <c r="G64" s="69">
        <v>2831001</v>
      </c>
      <c r="H64" s="69" t="s">
        <v>895</v>
      </c>
      <c r="I64" s="69" t="s">
        <v>1002</v>
      </c>
      <c r="J64" s="69" t="s">
        <v>640</v>
      </c>
      <c r="K64" s="101">
        <v>0</v>
      </c>
      <c r="L64" s="102">
        <v>-16310.02</v>
      </c>
      <c r="M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 t="s">
        <v>470</v>
      </c>
      <c r="V64" s="69" t="s">
        <v>641</v>
      </c>
      <c r="W64" s="69" t="s">
        <v>642</v>
      </c>
    </row>
    <row r="65" spans="1:23" x14ac:dyDescent="0.3">
      <c r="A65" s="30" t="str">
        <f>VLOOKUP(I65,'Table (3)'!$B$3:$C$216,2,FALSE)</f>
        <v>REG ASSET-IN DEFD DEPR-CESPP</v>
      </c>
      <c r="B65" s="69">
        <v>50</v>
      </c>
      <c r="C65" s="69">
        <v>132</v>
      </c>
      <c r="D65" s="69" t="s">
        <v>910</v>
      </c>
      <c r="E65" s="69" t="s">
        <v>466</v>
      </c>
      <c r="F65" s="69" t="s">
        <v>533</v>
      </c>
      <c r="G65" s="69">
        <v>2831001</v>
      </c>
      <c r="H65" s="69" t="s">
        <v>896</v>
      </c>
      <c r="I65" s="69" t="s">
        <v>1003</v>
      </c>
      <c r="J65" s="69" t="s">
        <v>640</v>
      </c>
      <c r="K65" s="101">
        <v>0</v>
      </c>
      <c r="L65" s="102">
        <v>-11552.03</v>
      </c>
      <c r="M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 t="s">
        <v>470</v>
      </c>
      <c r="V65" s="69" t="s">
        <v>641</v>
      </c>
      <c r="W65" s="69" t="s">
        <v>642</v>
      </c>
    </row>
    <row r="66" spans="1:23" x14ac:dyDescent="0.3">
      <c r="A66" s="30" t="str">
        <f>VLOOKUP(I66,'Table (3)'!$B$3:$C$216,2,FALSE)</f>
        <v xml:space="preserve">REG ASSET-IN GPR MKTG EXP-CESPP-SPR </v>
      </c>
      <c r="B66" s="69">
        <v>50</v>
      </c>
      <c r="C66" s="69">
        <v>132</v>
      </c>
      <c r="D66" s="69" t="s">
        <v>910</v>
      </c>
      <c r="E66" s="69" t="s">
        <v>466</v>
      </c>
      <c r="F66" s="69" t="s">
        <v>533</v>
      </c>
      <c r="G66" s="69">
        <v>2831001</v>
      </c>
      <c r="H66" s="69" t="s">
        <v>897</v>
      </c>
      <c r="I66" s="69" t="s">
        <v>1004</v>
      </c>
      <c r="J66" s="69" t="s">
        <v>640</v>
      </c>
      <c r="K66" s="101">
        <v>0</v>
      </c>
      <c r="L66" s="102">
        <v>-19201.52</v>
      </c>
      <c r="M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 t="s">
        <v>470</v>
      </c>
      <c r="V66" s="69" t="s">
        <v>641</v>
      </c>
      <c r="W66" s="69" t="s">
        <v>642</v>
      </c>
    </row>
    <row r="67" spans="1:23" x14ac:dyDescent="0.3">
      <c r="A67" s="30" t="str">
        <f>VLOOKUP(I67,'Table (3)'!$B$3:$C$216,2,FALSE)</f>
        <v>REG ASSET-RES SOLAR CARRYING COSTS-MI</v>
      </c>
      <c r="B67" s="69">
        <v>50</v>
      </c>
      <c r="C67" s="69">
        <v>132</v>
      </c>
      <c r="D67" s="69" t="s">
        <v>910</v>
      </c>
      <c r="E67" s="69" t="s">
        <v>466</v>
      </c>
      <c r="F67" s="69" t="s">
        <v>533</v>
      </c>
      <c r="G67" s="69">
        <v>2831001</v>
      </c>
      <c r="H67" s="69" t="s">
        <v>898</v>
      </c>
      <c r="I67" s="69" t="s">
        <v>1005</v>
      </c>
      <c r="J67" s="69" t="s">
        <v>640</v>
      </c>
      <c r="K67" s="101">
        <v>0</v>
      </c>
      <c r="L67" s="102">
        <v>83085.17</v>
      </c>
      <c r="M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 t="s">
        <v>470</v>
      </c>
      <c r="V67" s="69" t="s">
        <v>641</v>
      </c>
      <c r="W67" s="69" t="s">
        <v>642</v>
      </c>
    </row>
    <row r="68" spans="1:23" x14ac:dyDescent="0.3">
      <c r="A68" s="30" t="str">
        <f>VLOOKUP(I68,'Table (3)'!$B$3:$C$216,2,FALSE)</f>
        <v>REG ASSET-IN DEFD PROP TAX-CESPP-SPR</v>
      </c>
      <c r="B68" s="69">
        <v>50</v>
      </c>
      <c r="C68" s="69">
        <v>132</v>
      </c>
      <c r="D68" s="69" t="s">
        <v>910</v>
      </c>
      <c r="E68" s="69" t="s">
        <v>466</v>
      </c>
      <c r="F68" s="69" t="s">
        <v>533</v>
      </c>
      <c r="G68" s="69">
        <v>2831001</v>
      </c>
      <c r="H68" s="69" t="s">
        <v>899</v>
      </c>
      <c r="I68" s="69" t="s">
        <v>1006</v>
      </c>
      <c r="J68" s="69" t="s">
        <v>640</v>
      </c>
      <c r="K68" s="101">
        <v>0</v>
      </c>
      <c r="L68" s="102">
        <v>14183.6</v>
      </c>
      <c r="M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 t="s">
        <v>470</v>
      </c>
      <c r="V68" s="69" t="s">
        <v>641</v>
      </c>
      <c r="W68" s="69" t="s">
        <v>642</v>
      </c>
    </row>
    <row r="69" spans="1:23" x14ac:dyDescent="0.3">
      <c r="A69" s="30" t="str">
        <f>VLOOKUP(I69,'Table (3)'!$B$3:$C$216,2,FALSE)</f>
        <v xml:space="preserve">REG ASSET-IN DEFD GPR MKTG EXP-CESPP-GPR </v>
      </c>
      <c r="B69" s="69">
        <v>50</v>
      </c>
      <c r="C69" s="69">
        <v>132</v>
      </c>
      <c r="D69" s="69" t="s">
        <v>910</v>
      </c>
      <c r="E69" s="69" t="s">
        <v>466</v>
      </c>
      <c r="F69" s="69" t="s">
        <v>533</v>
      </c>
      <c r="G69" s="69">
        <v>2831001</v>
      </c>
      <c r="H69" s="69" t="s">
        <v>900</v>
      </c>
      <c r="I69" s="69" t="s">
        <v>1007</v>
      </c>
      <c r="J69" s="69" t="s">
        <v>640</v>
      </c>
      <c r="K69" s="101">
        <v>0</v>
      </c>
      <c r="L69" s="102">
        <v>1120.06</v>
      </c>
      <c r="M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 t="s">
        <v>470</v>
      </c>
      <c r="V69" s="69" t="s">
        <v>641</v>
      </c>
      <c r="W69" s="69" t="s">
        <v>642</v>
      </c>
    </row>
    <row r="70" spans="1:23" x14ac:dyDescent="0.3">
      <c r="A70" s="30" t="str">
        <f>VLOOKUP(I70,'Table (3)'!$B$3:$C$216,2,FALSE)</f>
        <v>REG ASSET-NBV-ARO-RETIRED PLANTS</v>
      </c>
      <c r="B70" s="69">
        <v>50</v>
      </c>
      <c r="C70" s="69">
        <v>132</v>
      </c>
      <c r="D70" s="69" t="s">
        <v>910</v>
      </c>
      <c r="E70" s="69" t="s">
        <v>466</v>
      </c>
      <c r="F70" s="69" t="s">
        <v>533</v>
      </c>
      <c r="G70" s="69">
        <v>2831001</v>
      </c>
      <c r="H70" s="69" t="s">
        <v>626</v>
      </c>
      <c r="I70" s="69" t="s">
        <v>627</v>
      </c>
      <c r="J70" s="69" t="s">
        <v>640</v>
      </c>
      <c r="K70" s="101">
        <v>0</v>
      </c>
      <c r="L70" s="102">
        <v>9477696.4299999997</v>
      </c>
      <c r="M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 t="s">
        <v>470</v>
      </c>
      <c r="V70" s="69" t="s">
        <v>641</v>
      </c>
      <c r="W70" s="69" t="s">
        <v>642</v>
      </c>
    </row>
    <row r="71" spans="1:23" x14ac:dyDescent="0.3">
      <c r="A71" s="30" t="str">
        <f>VLOOKUP(I71,'Table (3)'!$B$3:$C$216,2,FALSE)</f>
        <v>BOOK LEASES CAPITALIZED FOR TAX</v>
      </c>
      <c r="B71" s="69">
        <v>50</v>
      </c>
      <c r="C71" s="69">
        <v>132</v>
      </c>
      <c r="D71" s="69" t="s">
        <v>910</v>
      </c>
      <c r="E71" s="69" t="s">
        <v>466</v>
      </c>
      <c r="F71" s="69" t="s">
        <v>533</v>
      </c>
      <c r="G71" s="69">
        <v>2831001</v>
      </c>
      <c r="H71" s="69" t="s">
        <v>91</v>
      </c>
      <c r="I71" s="69" t="s">
        <v>400</v>
      </c>
      <c r="J71" s="69" t="s">
        <v>640</v>
      </c>
      <c r="K71" s="101">
        <v>-7018878.2999999998</v>
      </c>
      <c r="L71" s="102">
        <v>-6338705.0999999996</v>
      </c>
      <c r="M71" s="69">
        <v>-7018878.2999999998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 t="s">
        <v>470</v>
      </c>
      <c r="V71" s="69" t="s">
        <v>641</v>
      </c>
      <c r="W71" s="69" t="s">
        <v>642</v>
      </c>
    </row>
    <row r="72" spans="1:23" x14ac:dyDescent="0.3">
      <c r="A72" s="30" t="str">
        <f>VLOOKUP(I72,'Table (3)'!$B$3:$C$216,2,FALSE)</f>
        <v>CAPITALIZED SOFTWARE COST - BOOK</v>
      </c>
      <c r="B72" s="69">
        <v>50</v>
      </c>
      <c r="C72" s="69">
        <v>132</v>
      </c>
      <c r="D72" s="69" t="s">
        <v>910</v>
      </c>
      <c r="E72" s="69" t="s">
        <v>466</v>
      </c>
      <c r="F72" s="69" t="s">
        <v>533</v>
      </c>
      <c r="G72" s="69">
        <v>2831001</v>
      </c>
      <c r="H72" s="69" t="s">
        <v>548</v>
      </c>
      <c r="I72" s="69" t="s">
        <v>402</v>
      </c>
      <c r="J72" s="69" t="s">
        <v>640</v>
      </c>
      <c r="K72" s="101">
        <v>-2145118.88</v>
      </c>
      <c r="L72" s="102">
        <v>-2707034.08</v>
      </c>
      <c r="M72" s="69">
        <v>-2145118.88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 t="s">
        <v>470</v>
      </c>
      <c r="V72" s="69" t="s">
        <v>641</v>
      </c>
      <c r="W72" s="69" t="s">
        <v>642</v>
      </c>
    </row>
    <row r="73" spans="1:23" x14ac:dyDescent="0.3">
      <c r="A73" s="30" t="str">
        <f>VLOOKUP(I73,'Table (3)'!$B$3:$C$216,2,FALSE)</f>
        <v>LOSS ON REACQUIRED DEBT</v>
      </c>
      <c r="B73" s="69">
        <v>50</v>
      </c>
      <c r="C73" s="69">
        <v>132</v>
      </c>
      <c r="D73" s="69" t="s">
        <v>910</v>
      </c>
      <c r="E73" s="69" t="s">
        <v>466</v>
      </c>
      <c r="F73" s="69" t="s">
        <v>533</v>
      </c>
      <c r="G73" s="69">
        <v>2831001</v>
      </c>
      <c r="H73" s="69" t="s">
        <v>42</v>
      </c>
      <c r="I73" s="69" t="s">
        <v>420</v>
      </c>
      <c r="J73" s="69" t="s">
        <v>640</v>
      </c>
      <c r="K73" s="101">
        <v>-653708.52</v>
      </c>
      <c r="L73" s="102">
        <v>-545779.93999999994</v>
      </c>
      <c r="M73" s="69">
        <v>-653708.52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 t="s">
        <v>470</v>
      </c>
      <c r="V73" s="69" t="s">
        <v>641</v>
      </c>
      <c r="W73" s="69" t="s">
        <v>642</v>
      </c>
    </row>
    <row r="74" spans="1:23" x14ac:dyDescent="0.3">
      <c r="A74" s="30" t="str">
        <f>VLOOKUP(I74,'Table (3)'!$B$3:$C$216,2,FALSE)</f>
        <v>REG ASSET - REACQ DEBT-RKPT U2</v>
      </c>
      <c r="B74" s="69">
        <v>50</v>
      </c>
      <c r="C74" s="69">
        <v>132</v>
      </c>
      <c r="D74" s="69" t="s">
        <v>910</v>
      </c>
      <c r="E74" s="69" t="s">
        <v>466</v>
      </c>
      <c r="F74" s="69" t="s">
        <v>533</v>
      </c>
      <c r="G74" s="69">
        <v>2831001</v>
      </c>
      <c r="H74" s="69" t="s">
        <v>1008</v>
      </c>
      <c r="I74" s="69" t="s">
        <v>421</v>
      </c>
      <c r="J74" s="69" t="s">
        <v>640</v>
      </c>
      <c r="K74" s="101">
        <v>-507035.12</v>
      </c>
      <c r="L74" s="102">
        <v>-434601.42</v>
      </c>
      <c r="M74" s="69">
        <v>-507035.12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 t="s">
        <v>470</v>
      </c>
      <c r="V74" s="69" t="s">
        <v>641</v>
      </c>
      <c r="W74" s="69" t="s">
        <v>642</v>
      </c>
    </row>
    <row r="75" spans="1:23" x14ac:dyDescent="0.3">
      <c r="A75" s="30" t="str">
        <f>VLOOKUP(I75,'Table (3)'!$B$3:$C$216,2,FALSE)</f>
        <v>SFAS 106 PST RETIREMENT EXP - NON-DEDUCT CONT</v>
      </c>
      <c r="B75" s="69">
        <v>50</v>
      </c>
      <c r="C75" s="69">
        <v>132</v>
      </c>
      <c r="D75" s="69" t="s">
        <v>910</v>
      </c>
      <c r="E75" s="69" t="s">
        <v>466</v>
      </c>
      <c r="F75" s="69" t="s">
        <v>533</v>
      </c>
      <c r="G75" s="69">
        <v>2831001</v>
      </c>
      <c r="H75" s="69" t="s">
        <v>701</v>
      </c>
      <c r="I75" s="69" t="s">
        <v>428</v>
      </c>
      <c r="J75" s="69" t="s">
        <v>640</v>
      </c>
      <c r="K75" s="101">
        <v>2186654.4</v>
      </c>
      <c r="L75" s="102">
        <v>2186654.4</v>
      </c>
      <c r="M75" s="69">
        <v>2186654.4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 t="s">
        <v>470</v>
      </c>
      <c r="V75" s="69" t="s">
        <v>641</v>
      </c>
      <c r="W75" s="69" t="s">
        <v>642</v>
      </c>
    </row>
    <row r="76" spans="1:23" x14ac:dyDescent="0.3">
      <c r="A76" s="30" t="str">
        <f>VLOOKUP(I76,'Table (3)'!$B$3:$C$216,2,FALSE)</f>
        <v>SFAS 106-MEDICARE SUBSIDY-(PPACA)-REG ASSET</v>
      </c>
      <c r="B76" s="69">
        <v>50</v>
      </c>
      <c r="C76" s="69">
        <v>132</v>
      </c>
      <c r="D76" s="69" t="s">
        <v>910</v>
      </c>
      <c r="E76" s="69" t="s">
        <v>466</v>
      </c>
      <c r="F76" s="69" t="s">
        <v>533</v>
      </c>
      <c r="G76" s="69">
        <v>2831001</v>
      </c>
      <c r="H76" s="69" t="s">
        <v>549</v>
      </c>
      <c r="I76" s="69" t="s">
        <v>430</v>
      </c>
      <c r="J76" s="69" t="s">
        <v>640</v>
      </c>
      <c r="K76" s="101">
        <v>-646640.53</v>
      </c>
      <c r="L76" s="102">
        <v>-574791.59</v>
      </c>
      <c r="M76" s="69">
        <v>-646640.53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 t="s">
        <v>470</v>
      </c>
      <c r="V76" s="69" t="s">
        <v>641</v>
      </c>
      <c r="W76" s="69" t="s">
        <v>642</v>
      </c>
    </row>
    <row r="77" spans="1:23" x14ac:dyDescent="0.3">
      <c r="A77" s="30" t="str">
        <f>VLOOKUP(I77,'Table (3)'!$B$3:$C$216,2,FALSE)</f>
        <v>REG ASSET - ACCRUED SFAS 112</v>
      </c>
      <c r="B77" s="69">
        <v>50</v>
      </c>
      <c r="C77" s="69">
        <v>132</v>
      </c>
      <c r="D77" s="69" t="s">
        <v>910</v>
      </c>
      <c r="E77" s="69" t="s">
        <v>466</v>
      </c>
      <c r="F77" s="69" t="s">
        <v>533</v>
      </c>
      <c r="G77" s="69">
        <v>2831001</v>
      </c>
      <c r="H77" s="69" t="s">
        <v>550</v>
      </c>
      <c r="I77" s="69" t="s">
        <v>441</v>
      </c>
      <c r="J77" s="69" t="s">
        <v>640</v>
      </c>
      <c r="K77" s="101">
        <v>-537285.54</v>
      </c>
      <c r="L77" s="102">
        <v>-551709.01</v>
      </c>
      <c r="M77" s="69">
        <v>-537285.54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 t="s">
        <v>470</v>
      </c>
      <c r="V77" s="69" t="s">
        <v>641</v>
      </c>
      <c r="W77" s="69" t="s">
        <v>642</v>
      </c>
    </row>
    <row r="78" spans="1:23" x14ac:dyDescent="0.3">
      <c r="A78" s="30" t="str">
        <f>VLOOKUP(I78,'Table (3)'!$B$3:$C$216,2,FALSE)</f>
        <v xml:space="preserve">IRS AUDIT SETTLEMENTS </v>
      </c>
      <c r="B78" s="69">
        <v>50</v>
      </c>
      <c r="C78" s="69">
        <v>132</v>
      </c>
      <c r="D78" s="69" t="s">
        <v>910</v>
      </c>
      <c r="E78" s="69" t="s">
        <v>466</v>
      </c>
      <c r="F78" s="69" t="s">
        <v>533</v>
      </c>
      <c r="G78" s="69">
        <v>2831001</v>
      </c>
      <c r="H78" s="69" t="s">
        <v>1009</v>
      </c>
      <c r="I78" s="69" t="s">
        <v>442</v>
      </c>
      <c r="J78" s="69" t="s">
        <v>640</v>
      </c>
      <c r="K78" s="101">
        <v>-177550.8</v>
      </c>
      <c r="L78" s="102">
        <v>-177550.8</v>
      </c>
      <c r="M78" s="69">
        <v>-177550.8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 t="s">
        <v>470</v>
      </c>
      <c r="V78" s="69" t="s">
        <v>641</v>
      </c>
      <c r="W78" s="69" t="s">
        <v>642</v>
      </c>
    </row>
    <row r="79" spans="1:23" x14ac:dyDescent="0.3">
      <c r="A79" s="30" t="str">
        <f>VLOOKUP(I79,'Table (3)'!$B$3:$C$216,2,FALSE)</f>
        <v>RATE CASE DEFERRED CHARGES</v>
      </c>
      <c r="B79" s="69">
        <v>50</v>
      </c>
      <c r="C79" s="69">
        <v>190</v>
      </c>
      <c r="D79" s="69" t="s">
        <v>946</v>
      </c>
      <c r="E79" s="69" t="s">
        <v>466</v>
      </c>
      <c r="F79" s="69" t="s">
        <v>533</v>
      </c>
      <c r="G79" s="69">
        <v>2831001</v>
      </c>
      <c r="H79" s="69" t="s">
        <v>988</v>
      </c>
      <c r="I79" s="69" t="s">
        <v>288</v>
      </c>
      <c r="J79" s="69" t="s">
        <v>640</v>
      </c>
      <c r="K79" s="101">
        <v>-387.34</v>
      </c>
      <c r="L79" s="102">
        <v>0.04</v>
      </c>
      <c r="M79" s="69">
        <v>-387.34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 t="s">
        <v>470</v>
      </c>
      <c r="V79" s="69" t="s">
        <v>641</v>
      </c>
      <c r="W79" s="69" t="s">
        <v>642</v>
      </c>
    </row>
    <row r="80" spans="1:23" x14ac:dyDescent="0.3">
      <c r="A80" s="30" t="str">
        <f>VLOOKUP(I80,'Table (3)'!$B$3:$C$216,2,FALSE)</f>
        <v>REG ASSET-SFAS 158 - PENSIONS</v>
      </c>
      <c r="B80" s="69">
        <v>50</v>
      </c>
      <c r="C80" s="69">
        <v>190</v>
      </c>
      <c r="D80" s="69" t="s">
        <v>946</v>
      </c>
      <c r="E80" s="69" t="s">
        <v>466</v>
      </c>
      <c r="F80" s="69" t="s">
        <v>533</v>
      </c>
      <c r="G80" s="69">
        <v>2831001</v>
      </c>
      <c r="H80" s="69" t="s">
        <v>307</v>
      </c>
      <c r="I80" s="69" t="s">
        <v>306</v>
      </c>
      <c r="J80" s="69" t="s">
        <v>640</v>
      </c>
      <c r="K80" s="101">
        <v>-10016423.550000001</v>
      </c>
      <c r="L80" s="102">
        <v>-13526076.550000001</v>
      </c>
      <c r="M80" s="69">
        <v>-10016423.550000001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 t="s">
        <v>470</v>
      </c>
      <c r="V80" s="69" t="s">
        <v>641</v>
      </c>
      <c r="W80" s="69" t="s">
        <v>642</v>
      </c>
    </row>
    <row r="81" spans="1:23" x14ac:dyDescent="0.3">
      <c r="A81" s="30" t="str">
        <f>VLOOKUP(I81,'Table (3)'!$B$3:$C$216,2,FALSE)</f>
        <v>REG ASSET-SFAS 158 - SERP</v>
      </c>
      <c r="B81" s="69">
        <v>50</v>
      </c>
      <c r="C81" s="69">
        <v>190</v>
      </c>
      <c r="D81" s="69" t="s">
        <v>946</v>
      </c>
      <c r="E81" s="69" t="s">
        <v>466</v>
      </c>
      <c r="F81" s="69" t="s">
        <v>533</v>
      </c>
      <c r="G81" s="69">
        <v>2831001</v>
      </c>
      <c r="H81" s="69" t="s">
        <v>309</v>
      </c>
      <c r="I81" s="69" t="s">
        <v>308</v>
      </c>
      <c r="J81" s="69" t="s">
        <v>640</v>
      </c>
      <c r="K81" s="101">
        <v>-112711.2</v>
      </c>
      <c r="L81" s="102">
        <v>-174862.45</v>
      </c>
      <c r="M81" s="69">
        <v>-112711.2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 t="s">
        <v>470</v>
      </c>
      <c r="V81" s="69" t="s">
        <v>641</v>
      </c>
      <c r="W81" s="69" t="s">
        <v>642</v>
      </c>
    </row>
    <row r="82" spans="1:23" x14ac:dyDescent="0.3">
      <c r="A82" s="30" t="str">
        <f>VLOOKUP(I82,'Table (3)'!$B$3:$C$216,2,FALSE)</f>
        <v>REG ASSET-SFAS 158 - OPEB</v>
      </c>
      <c r="B82" s="69">
        <v>50</v>
      </c>
      <c r="C82" s="69">
        <v>190</v>
      </c>
      <c r="D82" s="69" t="s">
        <v>946</v>
      </c>
      <c r="E82" s="69" t="s">
        <v>466</v>
      </c>
      <c r="F82" s="69" t="s">
        <v>533</v>
      </c>
      <c r="G82" s="69">
        <v>2831001</v>
      </c>
      <c r="H82" s="69" t="s">
        <v>311</v>
      </c>
      <c r="I82" s="69" t="s">
        <v>310</v>
      </c>
      <c r="J82" s="69" t="s">
        <v>640</v>
      </c>
      <c r="K82" s="101">
        <v>-366281.84</v>
      </c>
      <c r="L82" s="102">
        <v>-1920033.49</v>
      </c>
      <c r="M82" s="69">
        <v>-366281.84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 t="s">
        <v>470</v>
      </c>
      <c r="V82" s="69" t="s">
        <v>641</v>
      </c>
      <c r="W82" s="69" t="s">
        <v>642</v>
      </c>
    </row>
    <row r="83" spans="1:23" x14ac:dyDescent="0.3">
      <c r="A83" s="30" t="str">
        <f>VLOOKUP(I83,'Table (3)'!$B$3:$C$216,2,FALSE)</f>
        <v>REG ASSET-ENHNCD COOK PLT SECURITY COSTS</v>
      </c>
      <c r="B83" s="69">
        <v>50</v>
      </c>
      <c r="C83" s="69">
        <v>190</v>
      </c>
      <c r="D83" s="69" t="s">
        <v>946</v>
      </c>
      <c r="E83" s="69" t="s">
        <v>466</v>
      </c>
      <c r="F83" s="69" t="s">
        <v>533</v>
      </c>
      <c r="G83" s="69">
        <v>2831001</v>
      </c>
      <c r="H83" s="69" t="s">
        <v>1010</v>
      </c>
      <c r="I83" s="69" t="s">
        <v>322</v>
      </c>
      <c r="J83" s="69" t="s">
        <v>640</v>
      </c>
      <c r="K83" s="101">
        <v>-5446.88</v>
      </c>
      <c r="L83" s="102">
        <v>0</v>
      </c>
      <c r="M83" s="69">
        <v>-5446.88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 t="s">
        <v>470</v>
      </c>
      <c r="V83" s="69" t="s">
        <v>641</v>
      </c>
      <c r="W83" s="69" t="s">
        <v>642</v>
      </c>
    </row>
    <row r="84" spans="1:23" x14ac:dyDescent="0.3">
      <c r="A84" s="30" t="str">
        <f>VLOOKUP(I84,'Table (3)'!$B$3:$C$216,2,FALSE)</f>
        <v>REG ASSET-DEFD COOK TURBINE REPL/COSTS-MI</v>
      </c>
      <c r="B84" s="69">
        <v>50</v>
      </c>
      <c r="C84" s="69">
        <v>190</v>
      </c>
      <c r="D84" s="69" t="s">
        <v>946</v>
      </c>
      <c r="E84" s="69" t="s">
        <v>466</v>
      </c>
      <c r="F84" s="69" t="s">
        <v>533</v>
      </c>
      <c r="G84" s="69">
        <v>2831001</v>
      </c>
      <c r="H84" s="69" t="s">
        <v>327</v>
      </c>
      <c r="I84" s="69" t="s">
        <v>326</v>
      </c>
      <c r="J84" s="69" t="s">
        <v>640</v>
      </c>
      <c r="K84" s="101">
        <v>-587391.24</v>
      </c>
      <c r="L84" s="102">
        <v>-744050.69</v>
      </c>
      <c r="M84" s="69">
        <v>-587391.24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 t="s">
        <v>470</v>
      </c>
      <c r="V84" s="69" t="s">
        <v>641</v>
      </c>
      <c r="W84" s="69" t="s">
        <v>642</v>
      </c>
    </row>
    <row r="85" spans="1:23" x14ac:dyDescent="0.3">
      <c r="A85" s="30" t="str">
        <f>VLOOKUP(I85,'Table (3)'!$B$3:$C$216,2,FALSE)</f>
        <v>REG ASSET-TURBINE REPL UNRECOG EQ CC</v>
      </c>
      <c r="B85" s="69">
        <v>50</v>
      </c>
      <c r="C85" s="69">
        <v>190</v>
      </c>
      <c r="D85" s="69" t="s">
        <v>946</v>
      </c>
      <c r="E85" s="69" t="s">
        <v>466</v>
      </c>
      <c r="F85" s="69" t="s">
        <v>533</v>
      </c>
      <c r="G85" s="69">
        <v>2831001</v>
      </c>
      <c r="H85" s="69" t="s">
        <v>329</v>
      </c>
      <c r="I85" s="69" t="s">
        <v>328</v>
      </c>
      <c r="J85" s="69" t="s">
        <v>640</v>
      </c>
      <c r="K85" s="101">
        <v>370215.13</v>
      </c>
      <c r="L85" s="102">
        <v>468971.28</v>
      </c>
      <c r="M85" s="69">
        <v>370215.13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 t="s">
        <v>470</v>
      </c>
      <c r="V85" s="69" t="s">
        <v>641</v>
      </c>
      <c r="W85" s="69" t="s">
        <v>642</v>
      </c>
    </row>
    <row r="86" spans="1:23" x14ac:dyDescent="0.3">
      <c r="A86" s="30" t="str">
        <f>VLOOKUP(I86,'Table (3)'!$B$3:$C$216,2,FALSE)</f>
        <v>REG ASSET-DEFD TURBINE REPLACE EXP CC</v>
      </c>
      <c r="B86" s="69">
        <v>50</v>
      </c>
      <c r="C86" s="69">
        <v>190</v>
      </c>
      <c r="D86" s="69" t="s">
        <v>946</v>
      </c>
      <c r="E86" s="69" t="s">
        <v>466</v>
      </c>
      <c r="F86" s="69" t="s">
        <v>533</v>
      </c>
      <c r="G86" s="69">
        <v>2831001</v>
      </c>
      <c r="H86" s="69" t="s">
        <v>331</v>
      </c>
      <c r="I86" s="69" t="s">
        <v>330</v>
      </c>
      <c r="J86" s="69" t="s">
        <v>640</v>
      </c>
      <c r="K86" s="101">
        <v>-974462.64</v>
      </c>
      <c r="L86" s="102">
        <v>-1234403.8700000001</v>
      </c>
      <c r="M86" s="69">
        <v>-974462.64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 t="s">
        <v>470</v>
      </c>
      <c r="V86" s="69" t="s">
        <v>641</v>
      </c>
      <c r="W86" s="69" t="s">
        <v>642</v>
      </c>
    </row>
    <row r="87" spans="1:23" x14ac:dyDescent="0.3">
      <c r="A87" s="30" t="str">
        <f>VLOOKUP(I87,'Table (3)'!$B$3:$C$216,2,FALSE)</f>
        <v>REG ASSET-BAFFLE BOLTS</v>
      </c>
      <c r="B87" s="69">
        <v>50</v>
      </c>
      <c r="C87" s="69">
        <v>190</v>
      </c>
      <c r="D87" s="69" t="s">
        <v>946</v>
      </c>
      <c r="E87" s="69" t="s">
        <v>466</v>
      </c>
      <c r="F87" s="69" t="s">
        <v>533</v>
      </c>
      <c r="G87" s="69">
        <v>2831001</v>
      </c>
      <c r="H87" s="69" t="s">
        <v>339</v>
      </c>
      <c r="I87" s="69" t="s">
        <v>338</v>
      </c>
      <c r="J87" s="69" t="s">
        <v>640</v>
      </c>
      <c r="K87" s="101">
        <v>-2327005.0499999998</v>
      </c>
      <c r="L87" s="102">
        <v>-2222027.39</v>
      </c>
      <c r="M87" s="69">
        <v>-2327005.0499999998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 t="s">
        <v>470</v>
      </c>
      <c r="V87" s="69" t="s">
        <v>641</v>
      </c>
      <c r="W87" s="69" t="s">
        <v>642</v>
      </c>
    </row>
    <row r="88" spans="1:23" x14ac:dyDescent="0.3">
      <c r="A88" s="30" t="str">
        <f>VLOOKUP(I88,'Table (3)'!$B$3:$C$216,2,FALSE)</f>
        <v>REG ASSET-MI DEFERRED DEPR-COOK LCM</v>
      </c>
      <c r="B88" s="69">
        <v>50</v>
      </c>
      <c r="C88" s="69">
        <v>190</v>
      </c>
      <c r="D88" s="69" t="s">
        <v>946</v>
      </c>
      <c r="E88" s="69" t="s">
        <v>466</v>
      </c>
      <c r="F88" s="69" t="s">
        <v>533</v>
      </c>
      <c r="G88" s="69">
        <v>2831001</v>
      </c>
      <c r="H88" s="69" t="s">
        <v>341</v>
      </c>
      <c r="I88" s="69" t="s">
        <v>340</v>
      </c>
      <c r="J88" s="69" t="s">
        <v>640</v>
      </c>
      <c r="K88" s="101">
        <v>-222043.04</v>
      </c>
      <c r="L88" s="102">
        <v>-437548.57</v>
      </c>
      <c r="M88" s="69">
        <v>-222043.04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 t="s">
        <v>470</v>
      </c>
      <c r="V88" s="69" t="s">
        <v>641</v>
      </c>
      <c r="W88" s="69" t="s">
        <v>642</v>
      </c>
    </row>
    <row r="89" spans="1:23" x14ac:dyDescent="0.3">
      <c r="A89" s="30" t="str">
        <f>VLOOKUP(I89,'Table (3)'!$B$3:$C$216,2,FALSE)</f>
        <v>REG ASSET-MI CARRYING CHARGE-COOK LCM</v>
      </c>
      <c r="B89" s="69">
        <v>50</v>
      </c>
      <c r="C89" s="69">
        <v>190</v>
      </c>
      <c r="D89" s="69" t="s">
        <v>946</v>
      </c>
      <c r="E89" s="69" t="s">
        <v>466</v>
      </c>
      <c r="F89" s="69" t="s">
        <v>533</v>
      </c>
      <c r="G89" s="69">
        <v>2831001</v>
      </c>
      <c r="H89" s="69" t="s">
        <v>343</v>
      </c>
      <c r="I89" s="69" t="s">
        <v>342</v>
      </c>
      <c r="J89" s="69" t="s">
        <v>640</v>
      </c>
      <c r="K89" s="101">
        <v>-1741861.41</v>
      </c>
      <c r="L89" s="102">
        <v>-3383967.87</v>
      </c>
      <c r="M89" s="69">
        <v>-1741861.41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 t="s">
        <v>470</v>
      </c>
      <c r="V89" s="69" t="s">
        <v>641</v>
      </c>
      <c r="W89" s="69" t="s">
        <v>642</v>
      </c>
    </row>
    <row r="90" spans="1:23" x14ac:dyDescent="0.3">
      <c r="A90" s="30" t="str">
        <f>VLOOKUP(I90,'Table (3)'!$B$3:$C$216,2,FALSE)</f>
        <v>REG ASSET-MI CC COOK LCM UNREC EQUITY</v>
      </c>
      <c r="B90" s="69">
        <v>50</v>
      </c>
      <c r="C90" s="69">
        <v>190</v>
      </c>
      <c r="D90" s="69" t="s">
        <v>946</v>
      </c>
      <c r="E90" s="69" t="s">
        <v>466</v>
      </c>
      <c r="F90" s="69" t="s">
        <v>533</v>
      </c>
      <c r="G90" s="69">
        <v>2831001</v>
      </c>
      <c r="H90" s="69" t="s">
        <v>1011</v>
      </c>
      <c r="I90" s="69" t="s">
        <v>344</v>
      </c>
      <c r="J90" s="69" t="s">
        <v>640</v>
      </c>
      <c r="K90" s="101">
        <v>661762.94999999995</v>
      </c>
      <c r="L90" s="102">
        <v>1285627.42</v>
      </c>
      <c r="M90" s="69">
        <v>661762.94999999995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 t="s">
        <v>470</v>
      </c>
      <c r="V90" s="69" t="s">
        <v>641</v>
      </c>
      <c r="W90" s="69" t="s">
        <v>642</v>
      </c>
    </row>
    <row r="91" spans="1:23" x14ac:dyDescent="0.3">
      <c r="A91" s="30" t="str">
        <f>VLOOKUP(I91,'Table (3)'!$B$3:$C$216,2,FALSE)</f>
        <v>REG ASSET-IN COOK TURBINE CC EQUITY</v>
      </c>
      <c r="B91" s="69">
        <v>50</v>
      </c>
      <c r="C91" s="69">
        <v>190</v>
      </c>
      <c r="D91" s="69" t="s">
        <v>946</v>
      </c>
      <c r="E91" s="69" t="s">
        <v>466</v>
      </c>
      <c r="F91" s="69" t="s">
        <v>533</v>
      </c>
      <c r="G91" s="69">
        <v>2831001</v>
      </c>
      <c r="H91" s="69" t="s">
        <v>349</v>
      </c>
      <c r="I91" s="69" t="s">
        <v>348</v>
      </c>
      <c r="J91" s="69" t="s">
        <v>640</v>
      </c>
      <c r="K91" s="101">
        <v>1202004.07</v>
      </c>
      <c r="L91" s="102">
        <v>1601471.62</v>
      </c>
      <c r="M91" s="69">
        <v>1202004.07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 t="s">
        <v>470</v>
      </c>
      <c r="V91" s="69" t="s">
        <v>641</v>
      </c>
      <c r="W91" s="69" t="s">
        <v>642</v>
      </c>
    </row>
    <row r="92" spans="1:23" x14ac:dyDescent="0.3">
      <c r="A92" s="30" t="str">
        <f>VLOOKUP(I92,'Table (3)'!$B$3:$C$216,2,FALSE)</f>
        <v>REG ASSET-IN COOK TURBINE CC</v>
      </c>
      <c r="B92" s="69">
        <v>50</v>
      </c>
      <c r="C92" s="69">
        <v>190</v>
      </c>
      <c r="D92" s="69" t="s">
        <v>946</v>
      </c>
      <c r="E92" s="69" t="s">
        <v>466</v>
      </c>
      <c r="F92" s="69" t="s">
        <v>533</v>
      </c>
      <c r="G92" s="69">
        <v>2831001</v>
      </c>
      <c r="H92" s="69" t="s">
        <v>1012</v>
      </c>
      <c r="I92" s="69" t="s">
        <v>350</v>
      </c>
      <c r="J92" s="69" t="s">
        <v>640</v>
      </c>
      <c r="K92" s="101">
        <v>-3419633.27</v>
      </c>
      <c r="L92" s="102">
        <v>-4556095.72</v>
      </c>
      <c r="M92" s="69">
        <v>-3419633.27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U92" s="69" t="s">
        <v>470</v>
      </c>
      <c r="V92" s="69" t="s">
        <v>641</v>
      </c>
      <c r="W92" s="69" t="s">
        <v>642</v>
      </c>
    </row>
    <row r="93" spans="1:23" x14ac:dyDescent="0.3">
      <c r="A93" s="30" t="str">
        <f>VLOOKUP(I93,'Table (3)'!$B$3:$C$216,2,FALSE)</f>
        <v>REG ASSET-IN CARRYING CHARGES COOK PLANT LCM UNREC EQUITY</v>
      </c>
      <c r="B93" s="69">
        <v>50</v>
      </c>
      <c r="C93" s="69">
        <v>190</v>
      </c>
      <c r="D93" s="69" t="s">
        <v>946</v>
      </c>
      <c r="E93" s="69" t="s">
        <v>466</v>
      </c>
      <c r="F93" s="69" t="s">
        <v>533</v>
      </c>
      <c r="G93" s="69">
        <v>2831001</v>
      </c>
      <c r="H93" s="69" t="s">
        <v>353</v>
      </c>
      <c r="I93" s="69" t="s">
        <v>352</v>
      </c>
      <c r="J93" s="69" t="s">
        <v>640</v>
      </c>
      <c r="K93" s="101">
        <v>576844.24</v>
      </c>
      <c r="L93" s="102">
        <v>0.01</v>
      </c>
      <c r="M93" s="69">
        <v>576844.24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 t="s">
        <v>470</v>
      </c>
      <c r="V93" s="69" t="s">
        <v>641</v>
      </c>
      <c r="W93" s="69" t="s">
        <v>642</v>
      </c>
    </row>
    <row r="94" spans="1:23" x14ac:dyDescent="0.3">
      <c r="A94" s="30" t="str">
        <f>VLOOKUP(I94,'Table (3)'!$B$3:$C$216,2,FALSE)</f>
        <v>REG ASSET-IN CARRYING CHARGES COOK PLANT LCM</v>
      </c>
      <c r="B94" s="69">
        <v>50</v>
      </c>
      <c r="C94" s="69">
        <v>190</v>
      </c>
      <c r="D94" s="69" t="s">
        <v>946</v>
      </c>
      <c r="E94" s="69" t="s">
        <v>466</v>
      </c>
      <c r="F94" s="69" t="s">
        <v>533</v>
      </c>
      <c r="G94" s="69">
        <v>2831001</v>
      </c>
      <c r="H94" s="69" t="s">
        <v>1013</v>
      </c>
      <c r="I94" s="69" t="s">
        <v>354</v>
      </c>
      <c r="J94" s="69" t="s">
        <v>640</v>
      </c>
      <c r="K94" s="101">
        <v>734266.21</v>
      </c>
      <c r="L94" s="102">
        <v>0.01</v>
      </c>
      <c r="M94" s="69">
        <v>734266.21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  <c r="U94" s="69" t="s">
        <v>470</v>
      </c>
      <c r="V94" s="69" t="s">
        <v>641</v>
      </c>
      <c r="W94" s="69" t="s">
        <v>642</v>
      </c>
    </row>
    <row r="95" spans="1:23" x14ac:dyDescent="0.3">
      <c r="A95" s="30" t="str">
        <f>VLOOKUP(I95,'Table (3)'!$B$3:$C$216,2,FALSE)</f>
        <v>REG ASSET-MI DEFERRED PROP TAX-COOK LCM</v>
      </c>
      <c r="B95" s="69">
        <v>50</v>
      </c>
      <c r="C95" s="69">
        <v>190</v>
      </c>
      <c r="D95" s="69" t="s">
        <v>946</v>
      </c>
      <c r="E95" s="69" t="s">
        <v>466</v>
      </c>
      <c r="F95" s="69" t="s">
        <v>533</v>
      </c>
      <c r="G95" s="69">
        <v>2831001</v>
      </c>
      <c r="H95" s="69" t="s">
        <v>357</v>
      </c>
      <c r="I95" s="69" t="s">
        <v>356</v>
      </c>
      <c r="J95" s="69" t="s">
        <v>640</v>
      </c>
      <c r="K95" s="101">
        <v>-159525.1</v>
      </c>
      <c r="L95" s="102">
        <v>-312966.84999999998</v>
      </c>
      <c r="M95" s="69">
        <v>-159525.1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 t="s">
        <v>470</v>
      </c>
      <c r="V95" s="69" t="s">
        <v>641</v>
      </c>
      <c r="W95" s="69" t="s">
        <v>642</v>
      </c>
    </row>
    <row r="96" spans="1:23" x14ac:dyDescent="0.3">
      <c r="A96" s="30" t="str">
        <f>VLOOKUP(I96,'Table (3)'!$B$3:$C$216,2,FALSE)</f>
        <v>REG ASSET-IN DEFERRED PROP TAX-COOK LCM</v>
      </c>
      <c r="B96" s="69">
        <v>50</v>
      </c>
      <c r="C96" s="69">
        <v>190</v>
      </c>
      <c r="D96" s="69" t="s">
        <v>946</v>
      </c>
      <c r="E96" s="69" t="s">
        <v>466</v>
      </c>
      <c r="F96" s="69" t="s">
        <v>533</v>
      </c>
      <c r="G96" s="69">
        <v>2831001</v>
      </c>
      <c r="H96" s="69" t="s">
        <v>359</v>
      </c>
      <c r="I96" s="69" t="s">
        <v>358</v>
      </c>
      <c r="J96" s="69" t="s">
        <v>640</v>
      </c>
      <c r="K96" s="101">
        <v>-283758.55</v>
      </c>
      <c r="L96" s="102">
        <v>-0.01</v>
      </c>
      <c r="M96" s="69">
        <v>-283758.55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 t="s">
        <v>470</v>
      </c>
      <c r="V96" s="69" t="s">
        <v>641</v>
      </c>
      <c r="W96" s="69" t="s">
        <v>642</v>
      </c>
    </row>
    <row r="97" spans="1:23" x14ac:dyDescent="0.3">
      <c r="A97" s="30" t="str">
        <f>VLOOKUP(I97,'Table (3)'!$B$3:$C$216,2,FALSE)</f>
        <v>REG ASSET-IN DEFERRED DEPRECIATION-COOK LCM</v>
      </c>
      <c r="B97" s="69">
        <v>50</v>
      </c>
      <c r="C97" s="69">
        <v>190</v>
      </c>
      <c r="D97" s="69" t="s">
        <v>946</v>
      </c>
      <c r="E97" s="69" t="s">
        <v>466</v>
      </c>
      <c r="F97" s="69" t="s">
        <v>533</v>
      </c>
      <c r="G97" s="69">
        <v>2831001</v>
      </c>
      <c r="H97" s="69" t="s">
        <v>361</v>
      </c>
      <c r="I97" s="69" t="s">
        <v>360</v>
      </c>
      <c r="J97" s="69" t="s">
        <v>640</v>
      </c>
      <c r="K97" s="101">
        <v>-997905.66</v>
      </c>
      <c r="L97" s="102">
        <v>0.01</v>
      </c>
      <c r="M97" s="69">
        <v>-997905.66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  <c r="U97" s="69" t="s">
        <v>470</v>
      </c>
      <c r="V97" s="69" t="s">
        <v>641</v>
      </c>
      <c r="W97" s="69" t="s">
        <v>642</v>
      </c>
    </row>
    <row r="98" spans="1:23" x14ac:dyDescent="0.3">
      <c r="A98" s="30" t="str">
        <f>VLOOKUP(I98,'Table (3)'!$B$3:$C$216,2,FALSE)</f>
        <v>REG ASSET-IN DEFERRED LCM - E3 COSTS</v>
      </c>
      <c r="B98" s="69">
        <v>50</v>
      </c>
      <c r="C98" s="69">
        <v>190</v>
      </c>
      <c r="D98" s="69" t="s">
        <v>946</v>
      </c>
      <c r="E98" s="69" t="s">
        <v>466</v>
      </c>
      <c r="F98" s="69" t="s">
        <v>533</v>
      </c>
      <c r="G98" s="69">
        <v>2831001</v>
      </c>
      <c r="H98" s="69" t="s">
        <v>395</v>
      </c>
      <c r="I98" s="69" t="s">
        <v>394</v>
      </c>
      <c r="J98" s="69" t="s">
        <v>640</v>
      </c>
      <c r="K98" s="101">
        <v>-68064.479999999996</v>
      </c>
      <c r="L98" s="102">
        <v>0</v>
      </c>
      <c r="M98" s="69">
        <v>-68064.479999999996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 t="s">
        <v>470</v>
      </c>
      <c r="V98" s="69" t="s">
        <v>641</v>
      </c>
      <c r="W98" s="69" t="s">
        <v>642</v>
      </c>
    </row>
    <row r="99" spans="1:23" x14ac:dyDescent="0.3">
      <c r="A99" s="30" t="str">
        <f>VLOOKUP(I99,'Table (3)'!$B$3:$C$216,2,FALSE)</f>
        <v>REG ASSET-IN TOTAL E3 CARRYING COSTS</v>
      </c>
      <c r="B99" s="69">
        <v>50</v>
      </c>
      <c r="C99" s="69">
        <v>190</v>
      </c>
      <c r="D99" s="69" t="s">
        <v>946</v>
      </c>
      <c r="E99" s="69" t="s">
        <v>466</v>
      </c>
      <c r="F99" s="69" t="s">
        <v>533</v>
      </c>
      <c r="G99" s="69">
        <v>2831001</v>
      </c>
      <c r="H99" s="69" t="s">
        <v>397</v>
      </c>
      <c r="I99" s="69" t="s">
        <v>396</v>
      </c>
      <c r="J99" s="69" t="s">
        <v>640</v>
      </c>
      <c r="K99" s="101">
        <v>-3596.2</v>
      </c>
      <c r="L99" s="102">
        <v>0</v>
      </c>
      <c r="M99" s="69">
        <v>-3596.2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  <c r="U99" s="69" t="s">
        <v>470</v>
      </c>
      <c r="V99" s="69" t="s">
        <v>641</v>
      </c>
      <c r="W99" s="69" t="s">
        <v>642</v>
      </c>
    </row>
    <row r="100" spans="1:23" x14ac:dyDescent="0.3">
      <c r="A100" s="30" t="str">
        <f>VLOOKUP(I100,'Table (3)'!$B$3:$C$216,2,FALSE)</f>
        <v>REG ASSET-IN E3 EQUITY CARRYING COSTS</v>
      </c>
      <c r="B100" s="69">
        <v>50</v>
      </c>
      <c r="C100" s="69">
        <v>190</v>
      </c>
      <c r="D100" s="69" t="s">
        <v>946</v>
      </c>
      <c r="E100" s="69" t="s">
        <v>466</v>
      </c>
      <c r="F100" s="69" t="s">
        <v>533</v>
      </c>
      <c r="G100" s="69">
        <v>2831001</v>
      </c>
      <c r="H100" s="69" t="s">
        <v>399</v>
      </c>
      <c r="I100" s="69" t="s">
        <v>398</v>
      </c>
      <c r="J100" s="69" t="s">
        <v>640</v>
      </c>
      <c r="K100" s="101">
        <v>975.87</v>
      </c>
      <c r="L100" s="102">
        <v>0</v>
      </c>
      <c r="M100" s="69">
        <v>975.87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 t="s">
        <v>470</v>
      </c>
      <c r="V100" s="69" t="s">
        <v>641</v>
      </c>
      <c r="W100" s="69" t="s">
        <v>642</v>
      </c>
    </row>
    <row r="101" spans="1:23" x14ac:dyDescent="0.3">
      <c r="A101" s="30" t="str">
        <f>VLOOKUP(I101,'Table (3)'!$B$3:$C$216,2,FALSE)</f>
        <v>REG ASSET-COOK UPRATE PROJECT</v>
      </c>
      <c r="B101" s="69">
        <v>50</v>
      </c>
      <c r="C101" s="69">
        <v>190</v>
      </c>
      <c r="D101" s="69" t="s">
        <v>946</v>
      </c>
      <c r="E101" s="69" t="s">
        <v>466</v>
      </c>
      <c r="F101" s="69" t="s">
        <v>533</v>
      </c>
      <c r="G101" s="69">
        <v>2831001</v>
      </c>
      <c r="H101" s="69" t="s">
        <v>901</v>
      </c>
      <c r="I101" s="69" t="s">
        <v>1014</v>
      </c>
      <c r="J101" s="69" t="s">
        <v>640</v>
      </c>
      <c r="K101" s="101">
        <v>0</v>
      </c>
      <c r="L101" s="102">
        <v>-12692064.23</v>
      </c>
      <c r="M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 t="s">
        <v>470</v>
      </c>
      <c r="V101" s="69" t="s">
        <v>641</v>
      </c>
      <c r="W101" s="69" t="s">
        <v>642</v>
      </c>
    </row>
    <row r="102" spans="1:23" x14ac:dyDescent="0.3">
      <c r="A102" s="30" t="str">
        <f>VLOOKUP(I102,'Table (3)'!$B$3:$C$216,2,FALSE)</f>
        <v>BOOK LEASES CAPITALIZED FOR TAX</v>
      </c>
      <c r="B102" s="69">
        <v>50</v>
      </c>
      <c r="C102" s="69">
        <v>190</v>
      </c>
      <c r="D102" s="69" t="s">
        <v>946</v>
      </c>
      <c r="E102" s="69" t="s">
        <v>466</v>
      </c>
      <c r="F102" s="69" t="s">
        <v>533</v>
      </c>
      <c r="G102" s="69">
        <v>2831001</v>
      </c>
      <c r="H102" s="69" t="s">
        <v>91</v>
      </c>
      <c r="I102" s="69" t="s">
        <v>400</v>
      </c>
      <c r="J102" s="69" t="s">
        <v>640</v>
      </c>
      <c r="K102" s="101">
        <v>-724714.55</v>
      </c>
      <c r="L102" s="102">
        <v>-539400.75</v>
      </c>
      <c r="M102" s="69">
        <v>-724714.55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 t="s">
        <v>470</v>
      </c>
      <c r="V102" s="69" t="s">
        <v>641</v>
      </c>
      <c r="W102" s="69" t="s">
        <v>642</v>
      </c>
    </row>
    <row r="103" spans="1:23" x14ac:dyDescent="0.3">
      <c r="A103" s="30" t="str">
        <f>VLOOKUP(I103,'Table (3)'!$B$3:$C$216,2,FALSE)</f>
        <v>CAPITALIZED SOFTWARE COST - BOOK</v>
      </c>
      <c r="B103" s="69">
        <v>50</v>
      </c>
      <c r="C103" s="69">
        <v>190</v>
      </c>
      <c r="D103" s="69" t="s">
        <v>946</v>
      </c>
      <c r="E103" s="69" t="s">
        <v>466</v>
      </c>
      <c r="F103" s="69" t="s">
        <v>533</v>
      </c>
      <c r="G103" s="69">
        <v>2831001</v>
      </c>
      <c r="H103" s="69" t="s">
        <v>548</v>
      </c>
      <c r="I103" s="69" t="s">
        <v>402</v>
      </c>
      <c r="J103" s="69" t="s">
        <v>640</v>
      </c>
      <c r="K103" s="101">
        <v>-5685409.2999999998</v>
      </c>
      <c r="L103" s="102">
        <v>-6774915.5499999998</v>
      </c>
      <c r="M103" s="69">
        <v>-5685409.2999999998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  <c r="U103" s="69" t="s">
        <v>470</v>
      </c>
      <c r="V103" s="69" t="s">
        <v>641</v>
      </c>
      <c r="W103" s="69" t="s">
        <v>642</v>
      </c>
    </row>
    <row r="104" spans="1:23" x14ac:dyDescent="0.3">
      <c r="A104" s="30" t="str">
        <f>VLOOKUP(I104,'Table (3)'!$B$3:$C$216,2,FALSE)</f>
        <v>U1 TX DEPR NUC FUEL</v>
      </c>
      <c r="B104" s="69">
        <v>50</v>
      </c>
      <c r="C104" s="69">
        <v>190</v>
      </c>
      <c r="D104" s="69" t="s">
        <v>946</v>
      </c>
      <c r="E104" s="69" t="s">
        <v>466</v>
      </c>
      <c r="F104" s="69" t="s">
        <v>533</v>
      </c>
      <c r="G104" s="69">
        <v>2831001</v>
      </c>
      <c r="H104" s="69" t="s">
        <v>1015</v>
      </c>
      <c r="I104" s="69" t="s">
        <v>404</v>
      </c>
      <c r="J104" s="69" t="s">
        <v>640</v>
      </c>
      <c r="K104" s="101">
        <v>-177681959.69</v>
      </c>
      <c r="L104" s="102">
        <v>-192037653.49000001</v>
      </c>
      <c r="M104" s="69">
        <v>-177681959.69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 t="s">
        <v>470</v>
      </c>
      <c r="V104" s="69" t="s">
        <v>641</v>
      </c>
      <c r="W104" s="69" t="s">
        <v>642</v>
      </c>
    </row>
    <row r="105" spans="1:23" x14ac:dyDescent="0.3">
      <c r="A105" s="30" t="str">
        <f>VLOOKUP(I105,'Table (3)'!$B$3:$C$216,2,FALSE)</f>
        <v>AMORT OF NUCLEAR FUEL - UNIT 1</v>
      </c>
      <c r="B105" s="69">
        <v>50</v>
      </c>
      <c r="C105" s="69">
        <v>190</v>
      </c>
      <c r="D105" s="69" t="s">
        <v>946</v>
      </c>
      <c r="E105" s="69" t="s">
        <v>466</v>
      </c>
      <c r="F105" s="69" t="s">
        <v>533</v>
      </c>
      <c r="G105" s="69">
        <v>2831001</v>
      </c>
      <c r="H105" s="69" t="s">
        <v>1016</v>
      </c>
      <c r="I105" s="69" t="s">
        <v>406</v>
      </c>
      <c r="J105" s="69" t="s">
        <v>640</v>
      </c>
      <c r="K105" s="101">
        <v>173814992.31999999</v>
      </c>
      <c r="L105" s="102">
        <v>197963698.84999999</v>
      </c>
      <c r="M105" s="69">
        <v>173814992.31999999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  <c r="U105" s="69" t="s">
        <v>470</v>
      </c>
      <c r="V105" s="69" t="s">
        <v>641</v>
      </c>
      <c r="W105" s="69" t="s">
        <v>642</v>
      </c>
    </row>
    <row r="106" spans="1:23" x14ac:dyDescent="0.3">
      <c r="A106" s="30" t="str">
        <f>VLOOKUP(I106,'Table (3)'!$B$3:$C$216,2,FALSE)</f>
        <v>U2 TX DEPR NUC FUEL</v>
      </c>
      <c r="B106" s="69">
        <v>50</v>
      </c>
      <c r="C106" s="69">
        <v>190</v>
      </c>
      <c r="D106" s="69" t="s">
        <v>946</v>
      </c>
      <c r="E106" s="69" t="s">
        <v>466</v>
      </c>
      <c r="F106" s="69" t="s">
        <v>533</v>
      </c>
      <c r="G106" s="69">
        <v>2831001</v>
      </c>
      <c r="H106" s="69" t="s">
        <v>1017</v>
      </c>
      <c r="I106" s="69" t="s">
        <v>408</v>
      </c>
      <c r="J106" s="69" t="s">
        <v>640</v>
      </c>
      <c r="K106" s="101">
        <v>-196376913.75999999</v>
      </c>
      <c r="L106" s="102">
        <v>-233715316.96000001</v>
      </c>
      <c r="M106" s="69">
        <v>-196376913.75999999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  <c r="U106" s="69" t="s">
        <v>470</v>
      </c>
      <c r="V106" s="69" t="s">
        <v>641</v>
      </c>
      <c r="W106" s="69" t="s">
        <v>642</v>
      </c>
    </row>
    <row r="107" spans="1:23" x14ac:dyDescent="0.3">
      <c r="A107" s="30" t="str">
        <f>VLOOKUP(I107,'Table (3)'!$B$3:$C$216,2,FALSE)</f>
        <v>AMORT OF NUCLEAR FUEL - UNIT 2</v>
      </c>
      <c r="B107" s="69">
        <v>50</v>
      </c>
      <c r="C107" s="69">
        <v>190</v>
      </c>
      <c r="D107" s="69" t="s">
        <v>946</v>
      </c>
      <c r="E107" s="69" t="s">
        <v>466</v>
      </c>
      <c r="F107" s="69" t="s">
        <v>533</v>
      </c>
      <c r="G107" s="69">
        <v>2831001</v>
      </c>
      <c r="H107" s="69" t="s">
        <v>411</v>
      </c>
      <c r="I107" s="69" t="s">
        <v>410</v>
      </c>
      <c r="J107" s="69" t="s">
        <v>640</v>
      </c>
      <c r="K107" s="101">
        <v>189354309.86000001</v>
      </c>
      <c r="L107" s="102">
        <v>210118552.44999999</v>
      </c>
      <c r="M107" s="69">
        <v>189354309.86000001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  <c r="U107" s="69" t="s">
        <v>470</v>
      </c>
      <c r="V107" s="69" t="s">
        <v>641</v>
      </c>
      <c r="W107" s="69" t="s">
        <v>642</v>
      </c>
    </row>
    <row r="108" spans="1:23" x14ac:dyDescent="0.3">
      <c r="A108" s="30" t="str">
        <f>VLOOKUP(I108,'Table (3)'!$B$3:$C$216,2,FALSE)</f>
        <v>NUC DECOM TRUST-SFAS 143-ARO-BK</v>
      </c>
      <c r="B108" s="69">
        <v>50</v>
      </c>
      <c r="C108" s="69">
        <v>190</v>
      </c>
      <c r="D108" s="69" t="s">
        <v>946</v>
      </c>
      <c r="E108" s="69" t="s">
        <v>466</v>
      </c>
      <c r="F108" s="69" t="s">
        <v>533</v>
      </c>
      <c r="G108" s="69">
        <v>2831001</v>
      </c>
      <c r="H108" s="69" t="s">
        <v>1018</v>
      </c>
      <c r="I108" s="69" t="s">
        <v>412</v>
      </c>
      <c r="J108" s="69" t="s">
        <v>640</v>
      </c>
      <c r="K108" s="101">
        <v>-629408643.86000001</v>
      </c>
      <c r="L108" s="102">
        <v>-681317603.46000004</v>
      </c>
      <c r="M108" s="69">
        <v>-629408643.86000001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 t="s">
        <v>470</v>
      </c>
      <c r="V108" s="69" t="s">
        <v>641</v>
      </c>
      <c r="W108" s="69" t="s">
        <v>642</v>
      </c>
    </row>
    <row r="109" spans="1:23" x14ac:dyDescent="0.3">
      <c r="A109" s="30" t="str">
        <f>VLOOKUP(I109,'Table (3)'!$B$3:$C$216,2,FALSE)</f>
        <v>U1-BK DEFD NUC REFUEL COSTS</v>
      </c>
      <c r="B109" s="69">
        <v>50</v>
      </c>
      <c r="C109" s="69">
        <v>190</v>
      </c>
      <c r="D109" s="69" t="s">
        <v>946</v>
      </c>
      <c r="E109" s="69" t="s">
        <v>466</v>
      </c>
      <c r="F109" s="69" t="s">
        <v>533</v>
      </c>
      <c r="G109" s="69">
        <v>2831001</v>
      </c>
      <c r="H109" s="69" t="s">
        <v>415</v>
      </c>
      <c r="I109" s="69" t="s">
        <v>414</v>
      </c>
      <c r="J109" s="69" t="s">
        <v>640</v>
      </c>
      <c r="K109" s="101">
        <v>-2552356.35</v>
      </c>
      <c r="L109" s="102">
        <v>-7725638.8099999996</v>
      </c>
      <c r="M109" s="69">
        <v>-2552356.35</v>
      </c>
      <c r="P109" s="69">
        <v>0</v>
      </c>
      <c r="Q109" s="69">
        <v>0</v>
      </c>
      <c r="R109" s="69">
        <v>0</v>
      </c>
      <c r="S109" s="69">
        <v>0</v>
      </c>
      <c r="T109" s="69">
        <v>0</v>
      </c>
      <c r="U109" s="69" t="s">
        <v>470</v>
      </c>
      <c r="V109" s="69" t="s">
        <v>641</v>
      </c>
      <c r="W109" s="69" t="s">
        <v>642</v>
      </c>
    </row>
    <row r="110" spans="1:23" x14ac:dyDescent="0.3">
      <c r="A110" s="30" t="str">
        <f>VLOOKUP(I110,'Table (3)'!$B$3:$C$216,2,FALSE)</f>
        <v>U2-BK DEFD NUC REFUEL COSTS</v>
      </c>
      <c r="B110" s="69">
        <v>50</v>
      </c>
      <c r="C110" s="69">
        <v>190</v>
      </c>
      <c r="D110" s="69" t="s">
        <v>946</v>
      </c>
      <c r="E110" s="69" t="s">
        <v>466</v>
      </c>
      <c r="F110" s="69" t="s">
        <v>533</v>
      </c>
      <c r="G110" s="69">
        <v>2831001</v>
      </c>
      <c r="H110" s="69" t="s">
        <v>417</v>
      </c>
      <c r="I110" s="69" t="s">
        <v>416</v>
      </c>
      <c r="J110" s="69" t="s">
        <v>640</v>
      </c>
      <c r="K110" s="101">
        <v>-6820323.7800000003</v>
      </c>
      <c r="L110" s="102">
        <v>-18595462.469999999</v>
      </c>
      <c r="M110" s="69">
        <v>-6820323.7800000003</v>
      </c>
      <c r="P110" s="69">
        <v>0</v>
      </c>
      <c r="Q110" s="69">
        <v>0</v>
      </c>
      <c r="R110" s="69">
        <v>0</v>
      </c>
      <c r="S110" s="69">
        <v>0</v>
      </c>
      <c r="T110" s="69">
        <v>0</v>
      </c>
      <c r="U110" s="69" t="s">
        <v>470</v>
      </c>
      <c r="V110" s="69" t="s">
        <v>641</v>
      </c>
      <c r="W110" s="69" t="s">
        <v>642</v>
      </c>
    </row>
    <row r="111" spans="1:23" x14ac:dyDescent="0.3">
      <c r="A111" s="30" t="str">
        <f>VLOOKUP(I111,'Table (3)'!$B$3:$C$216,2,FALSE)</f>
        <v>LOSS ON REACQUIRED DEBT</v>
      </c>
      <c r="B111" s="69">
        <v>50</v>
      </c>
      <c r="C111" s="69">
        <v>190</v>
      </c>
      <c r="D111" s="69" t="s">
        <v>946</v>
      </c>
      <c r="E111" s="69" t="s">
        <v>466</v>
      </c>
      <c r="F111" s="69" t="s">
        <v>533</v>
      </c>
      <c r="G111" s="69">
        <v>2831001</v>
      </c>
      <c r="H111" s="69" t="s">
        <v>42</v>
      </c>
      <c r="I111" s="69" t="s">
        <v>420</v>
      </c>
      <c r="J111" s="69" t="s">
        <v>640</v>
      </c>
      <c r="K111" s="101">
        <v>-1599037.36</v>
      </c>
      <c r="L111" s="102">
        <v>-1458886.43</v>
      </c>
      <c r="M111" s="69">
        <v>-1599037.36</v>
      </c>
      <c r="P111" s="69">
        <v>0</v>
      </c>
      <c r="Q111" s="69">
        <v>0</v>
      </c>
      <c r="R111" s="69">
        <v>0</v>
      </c>
      <c r="S111" s="69">
        <v>0</v>
      </c>
      <c r="T111" s="69">
        <v>0</v>
      </c>
      <c r="U111" s="69" t="s">
        <v>470</v>
      </c>
      <c r="V111" s="69" t="s">
        <v>641</v>
      </c>
      <c r="W111" s="69" t="s">
        <v>642</v>
      </c>
    </row>
    <row r="112" spans="1:23" x14ac:dyDescent="0.3">
      <c r="A112" s="30" t="str">
        <f>VLOOKUP(I112,'Table (3)'!$B$3:$C$216,2,FALSE)</f>
        <v>SFAS 106 PST RETIREMENT EXP - NON-DEDUCT CONT</v>
      </c>
      <c r="B112" s="69">
        <v>50</v>
      </c>
      <c r="C112" s="69">
        <v>190</v>
      </c>
      <c r="D112" s="69" t="s">
        <v>946</v>
      </c>
      <c r="E112" s="69" t="s">
        <v>466</v>
      </c>
      <c r="F112" s="69" t="s">
        <v>533</v>
      </c>
      <c r="G112" s="69">
        <v>2831001</v>
      </c>
      <c r="H112" s="69" t="s">
        <v>701</v>
      </c>
      <c r="I112" s="69" t="s">
        <v>428</v>
      </c>
      <c r="J112" s="69" t="s">
        <v>640</v>
      </c>
      <c r="K112" s="101">
        <v>4704448.3499999996</v>
      </c>
      <c r="L112" s="102">
        <v>4704448.3499999996</v>
      </c>
      <c r="M112" s="69">
        <v>4704448.3499999996</v>
      </c>
      <c r="P112" s="69">
        <v>0</v>
      </c>
      <c r="Q112" s="69">
        <v>0</v>
      </c>
      <c r="R112" s="69">
        <v>0</v>
      </c>
      <c r="S112" s="69">
        <v>0</v>
      </c>
      <c r="T112" s="69">
        <v>0</v>
      </c>
      <c r="U112" s="69" t="s">
        <v>470</v>
      </c>
      <c r="V112" s="69" t="s">
        <v>641</v>
      </c>
      <c r="W112" s="69" t="s">
        <v>642</v>
      </c>
    </row>
    <row r="113" spans="1:23" x14ac:dyDescent="0.3">
      <c r="A113" s="30" t="str">
        <f>VLOOKUP(I113,'Table (3)'!$B$3:$C$216,2,FALSE)</f>
        <v>SFAS 106-MEDICARE SUBSIDY-(PPACA)-REG ASSET</v>
      </c>
      <c r="B113" s="69">
        <v>50</v>
      </c>
      <c r="C113" s="69">
        <v>190</v>
      </c>
      <c r="D113" s="69" t="s">
        <v>946</v>
      </c>
      <c r="E113" s="69" t="s">
        <v>466</v>
      </c>
      <c r="F113" s="69" t="s">
        <v>533</v>
      </c>
      <c r="G113" s="69">
        <v>2831001</v>
      </c>
      <c r="H113" s="69" t="s">
        <v>549</v>
      </c>
      <c r="I113" s="69" t="s">
        <v>430</v>
      </c>
      <c r="J113" s="69" t="s">
        <v>640</v>
      </c>
      <c r="K113" s="101">
        <v>-1153726.56</v>
      </c>
      <c r="L113" s="102">
        <v>-1025534.71</v>
      </c>
      <c r="M113" s="69">
        <v>-1153726.56</v>
      </c>
      <c r="P113" s="69">
        <v>0</v>
      </c>
      <c r="Q113" s="69">
        <v>0</v>
      </c>
      <c r="R113" s="69">
        <v>0</v>
      </c>
      <c r="S113" s="69">
        <v>0</v>
      </c>
      <c r="T113" s="69">
        <v>0</v>
      </c>
      <c r="U113" s="69" t="s">
        <v>470</v>
      </c>
      <c r="V113" s="69" t="s">
        <v>641</v>
      </c>
      <c r="W113" s="69" t="s">
        <v>642</v>
      </c>
    </row>
    <row r="114" spans="1:23" x14ac:dyDescent="0.3">
      <c r="A114" s="30" t="str">
        <f>VLOOKUP(I114,'Table (3)'!$B$3:$C$216,2,FALSE)</f>
        <v>REG ASSET - ACCRUED SFAS 112</v>
      </c>
      <c r="B114" s="69">
        <v>50</v>
      </c>
      <c r="C114" s="69">
        <v>190</v>
      </c>
      <c r="D114" s="69" t="s">
        <v>946</v>
      </c>
      <c r="E114" s="69" t="s">
        <v>466</v>
      </c>
      <c r="F114" s="69" t="s">
        <v>533</v>
      </c>
      <c r="G114" s="69">
        <v>2831001</v>
      </c>
      <c r="H114" s="69" t="s">
        <v>550</v>
      </c>
      <c r="I114" s="69" t="s">
        <v>441</v>
      </c>
      <c r="J114" s="69" t="s">
        <v>640</v>
      </c>
      <c r="K114" s="101">
        <v>-831791.94</v>
      </c>
      <c r="L114" s="102">
        <v>-1132363.33</v>
      </c>
      <c r="M114" s="69">
        <v>-831791.94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 t="s">
        <v>470</v>
      </c>
      <c r="V114" s="69" t="s">
        <v>641</v>
      </c>
      <c r="W114" s="69" t="s">
        <v>642</v>
      </c>
    </row>
    <row r="115" spans="1:23" x14ac:dyDescent="0.3">
      <c r="A115" s="30" t="str">
        <f>VLOOKUP(I115,'Table (3)'!$B$3:$C$216,2,FALSE)</f>
        <v>REG ASSET - DEFERRED RTO COSTS</v>
      </c>
      <c r="B115" s="69">
        <v>50</v>
      </c>
      <c r="C115" s="69">
        <v>120</v>
      </c>
      <c r="D115" s="69" t="s">
        <v>971</v>
      </c>
      <c r="E115" s="69" t="s">
        <v>466</v>
      </c>
      <c r="F115" s="69" t="s">
        <v>533</v>
      </c>
      <c r="G115" s="69">
        <v>2831001</v>
      </c>
      <c r="H115" s="69" t="s">
        <v>593</v>
      </c>
      <c r="I115" s="69" t="s">
        <v>283</v>
      </c>
      <c r="J115" s="69" t="s">
        <v>640</v>
      </c>
      <c r="K115" s="101">
        <v>-418150.06</v>
      </c>
      <c r="L115" s="102">
        <v>-325404.08</v>
      </c>
      <c r="M115" s="69">
        <v>-418150.06</v>
      </c>
      <c r="P115" s="69">
        <v>0</v>
      </c>
      <c r="Q115" s="69">
        <v>0</v>
      </c>
      <c r="R115" s="69">
        <v>0</v>
      </c>
      <c r="S115" s="69">
        <v>0</v>
      </c>
      <c r="T115" s="69">
        <v>0</v>
      </c>
      <c r="U115" s="69" t="s">
        <v>470</v>
      </c>
      <c r="V115" s="69" t="s">
        <v>641</v>
      </c>
      <c r="W115" s="69" t="s">
        <v>642</v>
      </c>
    </row>
    <row r="116" spans="1:23" x14ac:dyDescent="0.3">
      <c r="A116" s="30" t="str">
        <f>VLOOKUP(I116,'Table (3)'!$B$3:$C$216,2,FALSE)</f>
        <v>RATE CASE DEFERRED CHARGES</v>
      </c>
      <c r="B116" s="69">
        <v>50</v>
      </c>
      <c r="C116" s="69">
        <v>120</v>
      </c>
      <c r="D116" s="69" t="s">
        <v>971</v>
      </c>
      <c r="E116" s="69" t="s">
        <v>466</v>
      </c>
      <c r="F116" s="69" t="s">
        <v>533</v>
      </c>
      <c r="G116" s="69">
        <v>2831001</v>
      </c>
      <c r="H116" s="69" t="s">
        <v>988</v>
      </c>
      <c r="I116" s="69" t="s">
        <v>288</v>
      </c>
      <c r="J116" s="69" t="s">
        <v>640</v>
      </c>
      <c r="K116" s="101">
        <v>-761.18</v>
      </c>
      <c r="L116" s="102">
        <v>0.04</v>
      </c>
      <c r="M116" s="69">
        <v>-761.18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 t="s">
        <v>470</v>
      </c>
      <c r="V116" s="69" t="s">
        <v>641</v>
      </c>
      <c r="W116" s="69" t="s">
        <v>642</v>
      </c>
    </row>
    <row r="117" spans="1:23" x14ac:dyDescent="0.3">
      <c r="A117" s="30" t="str">
        <f>VLOOKUP(I117,'Table (3)'!$B$3:$C$216,2,FALSE)</f>
        <v>SM-OVER RECOVD RCS COSTS-DEFL</v>
      </c>
      <c r="B117" s="69">
        <v>50</v>
      </c>
      <c r="C117" s="69">
        <v>120</v>
      </c>
      <c r="D117" s="69" t="s">
        <v>971</v>
      </c>
      <c r="E117" s="69" t="s">
        <v>466</v>
      </c>
      <c r="F117" s="69" t="s">
        <v>533</v>
      </c>
      <c r="G117" s="69">
        <v>2831001</v>
      </c>
      <c r="H117" s="69" t="s">
        <v>989</v>
      </c>
      <c r="I117" s="69" t="s">
        <v>293</v>
      </c>
      <c r="J117" s="69" t="s">
        <v>640</v>
      </c>
      <c r="K117" s="101">
        <v>-144919.44</v>
      </c>
      <c r="L117" s="102">
        <v>-144919.44</v>
      </c>
      <c r="M117" s="69">
        <v>-144919.44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 t="s">
        <v>470</v>
      </c>
      <c r="V117" s="69" t="s">
        <v>641</v>
      </c>
      <c r="W117" s="69" t="s">
        <v>642</v>
      </c>
    </row>
    <row r="118" spans="1:23" x14ac:dyDescent="0.3">
      <c r="A118" s="30" t="str">
        <f>VLOOKUP(I118,'Table (3)'!$B$3:$C$216,2,FALSE)</f>
        <v>REG ASSET-SFAS 158 - PENSIONS</v>
      </c>
      <c r="B118" s="69">
        <v>50</v>
      </c>
      <c r="C118" s="69">
        <v>120</v>
      </c>
      <c r="D118" s="69" t="s">
        <v>971</v>
      </c>
      <c r="E118" s="69" t="s">
        <v>466</v>
      </c>
      <c r="F118" s="69" t="s">
        <v>533</v>
      </c>
      <c r="G118" s="69">
        <v>2831001</v>
      </c>
      <c r="H118" s="69" t="s">
        <v>307</v>
      </c>
      <c r="I118" s="69" t="s">
        <v>306</v>
      </c>
      <c r="J118" s="69" t="s">
        <v>640</v>
      </c>
      <c r="K118" s="101">
        <v>-4302533.55</v>
      </c>
      <c r="L118" s="102">
        <v>-4137241.5</v>
      </c>
      <c r="M118" s="69">
        <v>-4302533.55</v>
      </c>
      <c r="P118" s="69">
        <v>0</v>
      </c>
      <c r="Q118" s="69">
        <v>0</v>
      </c>
      <c r="R118" s="69">
        <v>0</v>
      </c>
      <c r="S118" s="69">
        <v>0</v>
      </c>
      <c r="T118" s="69">
        <v>0</v>
      </c>
      <c r="U118" s="69" t="s">
        <v>470</v>
      </c>
      <c r="V118" s="69" t="s">
        <v>641</v>
      </c>
      <c r="W118" s="69" t="s">
        <v>642</v>
      </c>
    </row>
    <row r="119" spans="1:23" x14ac:dyDescent="0.3">
      <c r="A119" s="30" t="str">
        <f>VLOOKUP(I119,'Table (3)'!$B$3:$C$216,2,FALSE)</f>
        <v>REG ASSET-SFAS 158 - SERP</v>
      </c>
      <c r="B119" s="69">
        <v>50</v>
      </c>
      <c r="C119" s="69">
        <v>120</v>
      </c>
      <c r="D119" s="69" t="s">
        <v>971</v>
      </c>
      <c r="E119" s="69" t="s">
        <v>466</v>
      </c>
      <c r="F119" s="69" t="s">
        <v>533</v>
      </c>
      <c r="G119" s="69">
        <v>2831001</v>
      </c>
      <c r="H119" s="69" t="s">
        <v>309</v>
      </c>
      <c r="I119" s="69" t="s">
        <v>308</v>
      </c>
      <c r="J119" s="69" t="s">
        <v>640</v>
      </c>
      <c r="K119" s="101">
        <v>-27948.2</v>
      </c>
      <c r="L119" s="102">
        <v>-28248.85</v>
      </c>
      <c r="M119" s="69">
        <v>-27948.2</v>
      </c>
      <c r="P119" s="69">
        <v>0</v>
      </c>
      <c r="Q119" s="69">
        <v>0</v>
      </c>
      <c r="R119" s="69">
        <v>0</v>
      </c>
      <c r="S119" s="69">
        <v>0</v>
      </c>
      <c r="T119" s="69">
        <v>0</v>
      </c>
      <c r="U119" s="69" t="s">
        <v>470</v>
      </c>
      <c r="V119" s="69" t="s">
        <v>641</v>
      </c>
      <c r="W119" s="69" t="s">
        <v>642</v>
      </c>
    </row>
    <row r="120" spans="1:23" x14ac:dyDescent="0.3">
      <c r="A120" s="30" t="str">
        <f>VLOOKUP(I120,'Table (3)'!$B$3:$C$216,2,FALSE)</f>
        <v>REG ASSET-SFAS 158 - OPEB</v>
      </c>
      <c r="B120" s="69">
        <v>50</v>
      </c>
      <c r="C120" s="69">
        <v>120</v>
      </c>
      <c r="D120" s="69" t="s">
        <v>971</v>
      </c>
      <c r="E120" s="69" t="s">
        <v>466</v>
      </c>
      <c r="F120" s="69" t="s">
        <v>533</v>
      </c>
      <c r="G120" s="69">
        <v>2831001</v>
      </c>
      <c r="H120" s="69" t="s">
        <v>311</v>
      </c>
      <c r="I120" s="69" t="s">
        <v>310</v>
      </c>
      <c r="J120" s="69" t="s">
        <v>640</v>
      </c>
      <c r="K120" s="101">
        <v>-27228.46</v>
      </c>
      <c r="L120" s="102">
        <v>-366573.9</v>
      </c>
      <c r="M120" s="69">
        <v>-27228.46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 t="s">
        <v>470</v>
      </c>
      <c r="V120" s="69" t="s">
        <v>641</v>
      </c>
      <c r="W120" s="69" t="s">
        <v>642</v>
      </c>
    </row>
    <row r="121" spans="1:23" x14ac:dyDescent="0.3">
      <c r="A121" s="30" t="str">
        <f>VLOOKUP(I121,'Table (3)'!$B$3:$C$216,2,FALSE)</f>
        <v>REG ASSET-CARRY CHARGES-MI LOST REVENUES</v>
      </c>
      <c r="B121" s="69">
        <v>50</v>
      </c>
      <c r="C121" s="69">
        <v>120</v>
      </c>
      <c r="D121" s="69" t="s">
        <v>971</v>
      </c>
      <c r="E121" s="69" t="s">
        <v>466</v>
      </c>
      <c r="F121" s="69" t="s">
        <v>533</v>
      </c>
      <c r="G121" s="69">
        <v>2831001</v>
      </c>
      <c r="H121" s="69" t="s">
        <v>391</v>
      </c>
      <c r="I121" s="69" t="s">
        <v>390</v>
      </c>
      <c r="J121" s="69" t="s">
        <v>640</v>
      </c>
      <c r="K121" s="101">
        <v>-871.09</v>
      </c>
      <c r="L121" s="102">
        <v>-871.09</v>
      </c>
      <c r="M121" s="69">
        <v>-871.09</v>
      </c>
      <c r="P121" s="69">
        <v>0</v>
      </c>
      <c r="Q121" s="69">
        <v>0</v>
      </c>
      <c r="R121" s="69">
        <v>0</v>
      </c>
      <c r="S121" s="69">
        <v>0</v>
      </c>
      <c r="T121" s="69">
        <v>0</v>
      </c>
      <c r="U121" s="69" t="s">
        <v>470</v>
      </c>
      <c r="V121" s="69" t="s">
        <v>641</v>
      </c>
      <c r="W121" s="69" t="s">
        <v>642</v>
      </c>
    </row>
    <row r="122" spans="1:23" x14ac:dyDescent="0.3">
      <c r="A122" s="30" t="str">
        <f>VLOOKUP(I122,'Table (3)'!$B$3:$C$216,2,FALSE)</f>
        <v>REG ASSET-MI NET LOST REVENUES-CONTRA</v>
      </c>
      <c r="B122" s="69">
        <v>50</v>
      </c>
      <c r="C122" s="69">
        <v>120</v>
      </c>
      <c r="D122" s="69" t="s">
        <v>971</v>
      </c>
      <c r="E122" s="69" t="s">
        <v>466</v>
      </c>
      <c r="F122" s="69" t="s">
        <v>533</v>
      </c>
      <c r="G122" s="69">
        <v>2831001</v>
      </c>
      <c r="H122" s="69" t="s">
        <v>393</v>
      </c>
      <c r="I122" s="69" t="s">
        <v>392</v>
      </c>
      <c r="J122" s="69" t="s">
        <v>640</v>
      </c>
      <c r="K122" s="101">
        <v>145790.54</v>
      </c>
      <c r="L122" s="102">
        <v>145790.54</v>
      </c>
      <c r="M122" s="69">
        <v>145790.54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 t="s">
        <v>470</v>
      </c>
      <c r="V122" s="69" t="s">
        <v>641</v>
      </c>
      <c r="W122" s="69" t="s">
        <v>642</v>
      </c>
    </row>
    <row r="123" spans="1:23" x14ac:dyDescent="0.3">
      <c r="A123" s="30" t="str">
        <f>VLOOKUP(I123,'Table (3)'!$B$3:$C$216,2,FALSE)</f>
        <v>BOOK LEASES CAPITALIZED FOR TAX</v>
      </c>
      <c r="B123" s="69">
        <v>50</v>
      </c>
      <c r="C123" s="69">
        <v>120</v>
      </c>
      <c r="D123" s="69" t="s">
        <v>971</v>
      </c>
      <c r="E123" s="69" t="s">
        <v>466</v>
      </c>
      <c r="F123" s="69" t="s">
        <v>533</v>
      </c>
      <c r="G123" s="69">
        <v>2831001</v>
      </c>
      <c r="H123" s="69" t="s">
        <v>91</v>
      </c>
      <c r="I123" s="69" t="s">
        <v>400</v>
      </c>
      <c r="J123" s="69" t="s">
        <v>640</v>
      </c>
      <c r="K123" s="101">
        <v>-110390.35</v>
      </c>
      <c r="L123" s="102">
        <v>-171115.35</v>
      </c>
      <c r="M123" s="69">
        <v>-110390.35</v>
      </c>
      <c r="P123" s="69">
        <v>0</v>
      </c>
      <c r="Q123" s="69">
        <v>0</v>
      </c>
      <c r="R123" s="69">
        <v>0</v>
      </c>
      <c r="S123" s="69">
        <v>0</v>
      </c>
      <c r="T123" s="69">
        <v>0</v>
      </c>
      <c r="U123" s="69" t="s">
        <v>470</v>
      </c>
      <c r="V123" s="69" t="s">
        <v>641</v>
      </c>
      <c r="W123" s="69" t="s">
        <v>642</v>
      </c>
    </row>
    <row r="124" spans="1:23" x14ac:dyDescent="0.3">
      <c r="A124" s="30" t="str">
        <f>VLOOKUP(I124,'Table (3)'!$B$3:$C$216,2,FALSE)</f>
        <v>CAPITALIZED SOFTWARE COST - BOOK</v>
      </c>
      <c r="B124" s="69">
        <v>50</v>
      </c>
      <c r="C124" s="69">
        <v>120</v>
      </c>
      <c r="D124" s="69" t="s">
        <v>971</v>
      </c>
      <c r="E124" s="69" t="s">
        <v>466</v>
      </c>
      <c r="F124" s="69" t="s">
        <v>533</v>
      </c>
      <c r="G124" s="69">
        <v>2831001</v>
      </c>
      <c r="H124" s="69" t="s">
        <v>548</v>
      </c>
      <c r="I124" s="69" t="s">
        <v>402</v>
      </c>
      <c r="J124" s="69" t="s">
        <v>640</v>
      </c>
      <c r="K124" s="101">
        <v>-1813149.46</v>
      </c>
      <c r="L124" s="102">
        <v>-2154703.61</v>
      </c>
      <c r="M124" s="69">
        <v>-1813149.46</v>
      </c>
      <c r="P124" s="69">
        <v>0</v>
      </c>
      <c r="Q124" s="69">
        <v>0</v>
      </c>
      <c r="R124" s="69">
        <v>0</v>
      </c>
      <c r="S124" s="69">
        <v>0</v>
      </c>
      <c r="T124" s="69">
        <v>0</v>
      </c>
      <c r="U124" s="69" t="s">
        <v>470</v>
      </c>
      <c r="V124" s="69" t="s">
        <v>641</v>
      </c>
      <c r="W124" s="69" t="s">
        <v>642</v>
      </c>
    </row>
    <row r="125" spans="1:23" x14ac:dyDescent="0.3">
      <c r="A125" s="30" t="str">
        <f>VLOOKUP(I125,'Table (3)'!$B$3:$C$216,2,FALSE)</f>
        <v>LOSS ON REACQUIRED DEBT</v>
      </c>
      <c r="B125" s="69">
        <v>50</v>
      </c>
      <c r="C125" s="69">
        <v>120</v>
      </c>
      <c r="D125" s="69" t="s">
        <v>971</v>
      </c>
      <c r="E125" s="69" t="s">
        <v>466</v>
      </c>
      <c r="F125" s="69" t="s">
        <v>533</v>
      </c>
      <c r="G125" s="69">
        <v>2831001</v>
      </c>
      <c r="H125" s="69" t="s">
        <v>42</v>
      </c>
      <c r="I125" s="69" t="s">
        <v>420</v>
      </c>
      <c r="J125" s="69" t="s">
        <v>640</v>
      </c>
      <c r="K125" s="101">
        <v>-629251.15</v>
      </c>
      <c r="L125" s="102">
        <v>-573801.06999999995</v>
      </c>
      <c r="M125" s="69">
        <v>-629251.15</v>
      </c>
      <c r="P125" s="69">
        <v>0</v>
      </c>
      <c r="Q125" s="69">
        <v>0</v>
      </c>
      <c r="R125" s="69">
        <v>0</v>
      </c>
      <c r="S125" s="69">
        <v>0</v>
      </c>
      <c r="T125" s="69">
        <v>0</v>
      </c>
      <c r="U125" s="69" t="s">
        <v>470</v>
      </c>
      <c r="V125" s="69" t="s">
        <v>641</v>
      </c>
      <c r="W125" s="69" t="s">
        <v>642</v>
      </c>
    </row>
    <row r="126" spans="1:23" x14ac:dyDescent="0.3">
      <c r="A126" s="30" t="str">
        <f>VLOOKUP(I126,'Table (3)'!$B$3:$C$216,2,FALSE)</f>
        <v>DEFD SFAS 106 BOOK COSTS</v>
      </c>
      <c r="B126" s="69">
        <v>50</v>
      </c>
      <c r="C126" s="69">
        <v>120</v>
      </c>
      <c r="D126" s="69" t="s">
        <v>971</v>
      </c>
      <c r="E126" s="69" t="s">
        <v>466</v>
      </c>
      <c r="F126" s="69" t="s">
        <v>533</v>
      </c>
      <c r="G126" s="69">
        <v>2831001</v>
      </c>
      <c r="H126" s="69" t="s">
        <v>43</v>
      </c>
      <c r="I126" s="69" t="s">
        <v>427</v>
      </c>
      <c r="J126" s="69" t="s">
        <v>640</v>
      </c>
      <c r="K126" s="101">
        <v>45000.37</v>
      </c>
      <c r="L126" s="102">
        <v>45000.37</v>
      </c>
      <c r="M126" s="69">
        <v>45000.37</v>
      </c>
      <c r="P126" s="69">
        <v>0</v>
      </c>
      <c r="Q126" s="69">
        <v>0</v>
      </c>
      <c r="R126" s="69">
        <v>0</v>
      </c>
      <c r="S126" s="69">
        <v>0</v>
      </c>
      <c r="T126" s="69">
        <v>0</v>
      </c>
      <c r="U126" s="69" t="s">
        <v>470</v>
      </c>
      <c r="V126" s="69" t="s">
        <v>641</v>
      </c>
      <c r="W126" s="69" t="s">
        <v>642</v>
      </c>
    </row>
    <row r="127" spans="1:23" x14ac:dyDescent="0.3">
      <c r="A127" s="30" t="str">
        <f>VLOOKUP(I127,'Table (3)'!$B$3:$C$216,2,FALSE)</f>
        <v>SFAS 106 PST RETIREMENT EXP - NON-DEDUCT CONT</v>
      </c>
      <c r="B127" s="69">
        <v>50</v>
      </c>
      <c r="C127" s="69">
        <v>120</v>
      </c>
      <c r="D127" s="69" t="s">
        <v>971</v>
      </c>
      <c r="E127" s="69" t="s">
        <v>466</v>
      </c>
      <c r="F127" s="69" t="s">
        <v>533</v>
      </c>
      <c r="G127" s="69">
        <v>2831001</v>
      </c>
      <c r="H127" s="69" t="s">
        <v>701</v>
      </c>
      <c r="I127" s="69" t="s">
        <v>428</v>
      </c>
      <c r="J127" s="69" t="s">
        <v>640</v>
      </c>
      <c r="K127" s="101">
        <v>523074.3</v>
      </c>
      <c r="L127" s="102">
        <v>523061.7</v>
      </c>
      <c r="M127" s="69">
        <v>523074.3</v>
      </c>
      <c r="P127" s="69">
        <v>0</v>
      </c>
      <c r="Q127" s="69">
        <v>0</v>
      </c>
      <c r="R127" s="69">
        <v>0</v>
      </c>
      <c r="S127" s="69">
        <v>0</v>
      </c>
      <c r="T127" s="69">
        <v>0</v>
      </c>
      <c r="U127" s="69" t="s">
        <v>470</v>
      </c>
      <c r="V127" s="69" t="s">
        <v>641</v>
      </c>
      <c r="W127" s="69" t="s">
        <v>642</v>
      </c>
    </row>
    <row r="128" spans="1:23" x14ac:dyDescent="0.3">
      <c r="A128" s="30" t="str">
        <f>VLOOKUP(I128,'Table (3)'!$B$3:$C$216,2,FALSE)</f>
        <v>SFAS 106-MEDICARE SUBSIDY-(PPACA)-REG ASSET</v>
      </c>
      <c r="B128" s="69">
        <v>50</v>
      </c>
      <c r="C128" s="69">
        <v>120</v>
      </c>
      <c r="D128" s="69" t="s">
        <v>971</v>
      </c>
      <c r="E128" s="69" t="s">
        <v>466</v>
      </c>
      <c r="F128" s="69" t="s">
        <v>533</v>
      </c>
      <c r="G128" s="69">
        <v>2831001</v>
      </c>
      <c r="H128" s="69" t="s">
        <v>549</v>
      </c>
      <c r="I128" s="69" t="s">
        <v>430</v>
      </c>
      <c r="J128" s="69" t="s">
        <v>640</v>
      </c>
      <c r="K128" s="101">
        <v>-222526.47</v>
      </c>
      <c r="L128" s="102">
        <v>-197801.32</v>
      </c>
      <c r="M128" s="69">
        <v>-222526.47</v>
      </c>
      <c r="P128" s="69">
        <v>0</v>
      </c>
      <c r="Q128" s="69">
        <v>0</v>
      </c>
      <c r="R128" s="69">
        <v>0</v>
      </c>
      <c r="S128" s="69">
        <v>0</v>
      </c>
      <c r="T128" s="69">
        <v>0</v>
      </c>
      <c r="U128" s="69" t="s">
        <v>470</v>
      </c>
      <c r="V128" s="69" t="s">
        <v>641</v>
      </c>
      <c r="W128" s="69" t="s">
        <v>642</v>
      </c>
    </row>
    <row r="129" spans="1:23" x14ac:dyDescent="0.3">
      <c r="A129" s="30" t="str">
        <f>VLOOKUP(I129,'Table (3)'!$B$3:$C$216,2,FALSE)</f>
        <v>REG ASSET - ACCRUED SFAS 112</v>
      </c>
      <c r="B129" s="69">
        <v>50</v>
      </c>
      <c r="C129" s="69">
        <v>120</v>
      </c>
      <c r="D129" s="69" t="s">
        <v>971</v>
      </c>
      <c r="E129" s="69" t="s">
        <v>466</v>
      </c>
      <c r="F129" s="69" t="s">
        <v>533</v>
      </c>
      <c r="G129" s="69">
        <v>2831001</v>
      </c>
      <c r="H129" s="69" t="s">
        <v>550</v>
      </c>
      <c r="I129" s="69" t="s">
        <v>441</v>
      </c>
      <c r="J129" s="69" t="s">
        <v>640</v>
      </c>
      <c r="K129" s="101">
        <v>-92042.02</v>
      </c>
      <c r="L129" s="102">
        <v>-213204.16</v>
      </c>
      <c r="M129" s="69">
        <v>-92042.02</v>
      </c>
      <c r="P129" s="69">
        <v>0</v>
      </c>
      <c r="Q129" s="69">
        <v>0</v>
      </c>
      <c r="R129" s="69">
        <v>0</v>
      </c>
      <c r="S129" s="69">
        <v>0</v>
      </c>
      <c r="T129" s="69">
        <v>0</v>
      </c>
      <c r="U129" s="69" t="s">
        <v>470</v>
      </c>
      <c r="V129" s="69" t="s">
        <v>641</v>
      </c>
      <c r="W129" s="69" t="s">
        <v>642</v>
      </c>
    </row>
    <row r="131" spans="1:23" x14ac:dyDescent="0.3">
      <c r="K131" s="103">
        <f>SUBTOTAL(9,K3:K130)</f>
        <v>-757816436.75000012</v>
      </c>
      <c r="L131" s="104">
        <f>SUBTOTAL(9,L3:L130)</f>
        <v>-846485258.6700002</v>
      </c>
    </row>
  </sheetData>
  <autoFilter ref="A2:W129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6"/>
  <sheetViews>
    <sheetView workbookViewId="0">
      <pane ySplit="2" topLeftCell="A3" activePane="bottomLeft" state="frozen"/>
      <selection activeCell="D3" sqref="D3:D4"/>
      <selection pane="bottomLeft" activeCell="D3" sqref="D3:D4"/>
    </sheetView>
  </sheetViews>
  <sheetFormatPr defaultColWidth="9.109375" defaultRowHeight="13.2" x14ac:dyDescent="0.25"/>
  <cols>
    <col min="1" max="2" width="9.109375" style="26"/>
    <col min="3" max="3" width="67" style="26" bestFit="1" customWidth="1"/>
    <col min="4" max="16384" width="9.109375" style="26"/>
  </cols>
  <sheetData>
    <row r="2" spans="2:3" x14ac:dyDescent="0.25">
      <c r="B2" s="23" t="s">
        <v>140</v>
      </c>
      <c r="C2" s="24" t="s">
        <v>141</v>
      </c>
    </row>
    <row r="3" spans="2:3" x14ac:dyDescent="0.25">
      <c r="B3" s="25" t="s">
        <v>142</v>
      </c>
      <c r="C3" s="25" t="s">
        <v>143</v>
      </c>
    </row>
    <row r="4" spans="2:3" x14ac:dyDescent="0.25">
      <c r="B4" s="25" t="s">
        <v>144</v>
      </c>
      <c r="C4" s="105" t="s">
        <v>82</v>
      </c>
    </row>
    <row r="5" spans="2:3" x14ac:dyDescent="0.25">
      <c r="B5" s="25" t="s">
        <v>145</v>
      </c>
      <c r="C5" s="105" t="s">
        <v>82</v>
      </c>
    </row>
    <row r="6" spans="2:3" x14ac:dyDescent="0.25">
      <c r="B6" s="25" t="s">
        <v>146</v>
      </c>
      <c r="C6" s="25" t="s">
        <v>147</v>
      </c>
    </row>
    <row r="7" spans="2:3" x14ac:dyDescent="0.25">
      <c r="B7" s="25" t="s">
        <v>148</v>
      </c>
      <c r="C7" s="105" t="s">
        <v>82</v>
      </c>
    </row>
    <row r="8" spans="2:3" x14ac:dyDescent="0.25">
      <c r="B8" s="25" t="s">
        <v>149</v>
      </c>
      <c r="C8" s="105" t="s">
        <v>82</v>
      </c>
    </row>
    <row r="9" spans="2:3" x14ac:dyDescent="0.25">
      <c r="B9" s="25" t="s">
        <v>150</v>
      </c>
      <c r="C9" s="105" t="s">
        <v>82</v>
      </c>
    </row>
    <row r="10" spans="2:3" x14ac:dyDescent="0.25">
      <c r="B10" s="25" t="s">
        <v>151</v>
      </c>
      <c r="C10" s="105" t="s">
        <v>82</v>
      </c>
    </row>
    <row r="11" spans="2:3" x14ac:dyDescent="0.25">
      <c r="B11" s="25" t="s">
        <v>152</v>
      </c>
      <c r="C11" s="105" t="s">
        <v>82</v>
      </c>
    </row>
    <row r="12" spans="2:3" x14ac:dyDescent="0.25">
      <c r="B12" s="25" t="s">
        <v>154</v>
      </c>
      <c r="C12" s="25" t="s">
        <v>155</v>
      </c>
    </row>
    <row r="13" spans="2:3" x14ac:dyDescent="0.25">
      <c r="B13" s="25" t="s">
        <v>156</v>
      </c>
      <c r="C13" s="25" t="s">
        <v>157</v>
      </c>
    </row>
    <row r="14" spans="2:3" x14ac:dyDescent="0.25">
      <c r="B14" s="25" t="s">
        <v>158</v>
      </c>
      <c r="C14" s="25" t="s">
        <v>159</v>
      </c>
    </row>
    <row r="15" spans="2:3" x14ac:dyDescent="0.25">
      <c r="B15" s="25" t="s">
        <v>160</v>
      </c>
      <c r="C15" s="25" t="s">
        <v>97</v>
      </c>
    </row>
    <row r="16" spans="2:3" x14ac:dyDescent="0.25">
      <c r="B16" s="25" t="s">
        <v>161</v>
      </c>
      <c r="C16" s="105" t="s">
        <v>82</v>
      </c>
    </row>
    <row r="17" spans="2:3" x14ac:dyDescent="0.25">
      <c r="B17" s="25" t="s">
        <v>162</v>
      </c>
      <c r="C17" s="105" t="s">
        <v>82</v>
      </c>
    </row>
    <row r="18" spans="2:3" x14ac:dyDescent="0.25">
      <c r="B18" s="25" t="s">
        <v>163</v>
      </c>
      <c r="C18" s="105" t="s">
        <v>82</v>
      </c>
    </row>
    <row r="19" spans="2:3" x14ac:dyDescent="0.25">
      <c r="B19" s="25" t="s">
        <v>164</v>
      </c>
      <c r="C19" s="105" t="s">
        <v>82</v>
      </c>
    </row>
    <row r="20" spans="2:3" x14ac:dyDescent="0.25">
      <c r="B20" s="25" t="s">
        <v>165</v>
      </c>
      <c r="C20" s="105" t="s">
        <v>82</v>
      </c>
    </row>
    <row r="21" spans="2:3" x14ac:dyDescent="0.25">
      <c r="B21" s="25" t="s">
        <v>166</v>
      </c>
      <c r="C21" s="105" t="s">
        <v>82</v>
      </c>
    </row>
    <row r="22" spans="2:3" x14ac:dyDescent="0.25">
      <c r="B22" s="25" t="s">
        <v>167</v>
      </c>
      <c r="C22" s="105" t="s">
        <v>82</v>
      </c>
    </row>
    <row r="23" spans="2:3" x14ac:dyDescent="0.25">
      <c r="B23" s="25" t="s">
        <v>168</v>
      </c>
      <c r="C23" s="25" t="s">
        <v>169</v>
      </c>
    </row>
    <row r="24" spans="2:3" x14ac:dyDescent="0.25">
      <c r="B24" s="25" t="s">
        <v>170</v>
      </c>
      <c r="C24" s="25" t="s">
        <v>98</v>
      </c>
    </row>
    <row r="25" spans="2:3" x14ac:dyDescent="0.25">
      <c r="B25" s="25" t="s">
        <v>171</v>
      </c>
      <c r="C25" s="25" t="s">
        <v>98</v>
      </c>
    </row>
    <row r="26" spans="2:3" x14ac:dyDescent="0.25">
      <c r="B26" s="25" t="s">
        <v>172</v>
      </c>
      <c r="C26" s="25" t="s">
        <v>173</v>
      </c>
    </row>
    <row r="27" spans="2:3" x14ac:dyDescent="0.25">
      <c r="B27" s="25" t="s">
        <v>921</v>
      </c>
      <c r="C27" s="25" t="s">
        <v>876</v>
      </c>
    </row>
    <row r="28" spans="2:3" x14ac:dyDescent="0.25">
      <c r="B28" s="25" t="s">
        <v>174</v>
      </c>
      <c r="C28" s="106" t="s">
        <v>31</v>
      </c>
    </row>
    <row r="29" spans="2:3" x14ac:dyDescent="0.25">
      <c r="B29" s="25" t="s">
        <v>175</v>
      </c>
      <c r="C29" s="106" t="s">
        <v>31</v>
      </c>
    </row>
    <row r="30" spans="2:3" x14ac:dyDescent="0.25">
      <c r="B30" s="25" t="s">
        <v>949</v>
      </c>
      <c r="C30" s="47" t="s">
        <v>1019</v>
      </c>
    </row>
    <row r="31" spans="2:3" x14ac:dyDescent="0.25">
      <c r="B31" s="25" t="s">
        <v>951</v>
      </c>
      <c r="C31" s="47" t="s">
        <v>1019</v>
      </c>
    </row>
    <row r="32" spans="2:3" x14ac:dyDescent="0.25">
      <c r="B32" s="25" t="s">
        <v>176</v>
      </c>
      <c r="C32" s="25" t="s">
        <v>177</v>
      </c>
    </row>
    <row r="33" spans="2:3" x14ac:dyDescent="0.25">
      <c r="B33" s="25" t="s">
        <v>178</v>
      </c>
      <c r="C33" s="25" t="s">
        <v>177</v>
      </c>
    </row>
    <row r="34" spans="2:3" x14ac:dyDescent="0.25">
      <c r="B34" s="25" t="s">
        <v>179</v>
      </c>
      <c r="C34" s="25" t="s">
        <v>180</v>
      </c>
    </row>
    <row r="35" spans="2:3" x14ac:dyDescent="0.25">
      <c r="B35" s="25" t="s">
        <v>181</v>
      </c>
      <c r="C35" s="25" t="s">
        <v>180</v>
      </c>
    </row>
    <row r="36" spans="2:3" x14ac:dyDescent="0.25">
      <c r="B36" s="25" t="s">
        <v>182</v>
      </c>
      <c r="C36" s="25" t="s">
        <v>183</v>
      </c>
    </row>
    <row r="37" spans="2:3" x14ac:dyDescent="0.25">
      <c r="B37" s="25" t="s">
        <v>184</v>
      </c>
      <c r="C37" s="25" t="s">
        <v>183</v>
      </c>
    </row>
    <row r="38" spans="2:3" x14ac:dyDescent="0.25">
      <c r="B38" s="25" t="s">
        <v>185</v>
      </c>
      <c r="C38" s="106" t="s">
        <v>186</v>
      </c>
    </row>
    <row r="39" spans="2:3" x14ac:dyDescent="0.25">
      <c r="B39" s="25" t="s">
        <v>187</v>
      </c>
      <c r="C39" s="106" t="s">
        <v>186</v>
      </c>
    </row>
    <row r="40" spans="2:3" x14ac:dyDescent="0.25">
      <c r="B40" s="25" t="s">
        <v>188</v>
      </c>
      <c r="C40" s="106" t="s">
        <v>189</v>
      </c>
    </row>
    <row r="41" spans="2:3" x14ac:dyDescent="0.25">
      <c r="B41" s="25" t="s">
        <v>190</v>
      </c>
      <c r="C41" s="106" t="s">
        <v>189</v>
      </c>
    </row>
    <row r="42" spans="2:3" x14ac:dyDescent="0.25">
      <c r="B42" s="25" t="s">
        <v>191</v>
      </c>
      <c r="C42" s="25" t="s">
        <v>192</v>
      </c>
    </row>
    <row r="43" spans="2:3" x14ac:dyDescent="0.25">
      <c r="B43" s="25" t="s">
        <v>193</v>
      </c>
      <c r="C43" s="25" t="s">
        <v>192</v>
      </c>
    </row>
    <row r="44" spans="2:3" x14ac:dyDescent="0.25">
      <c r="B44" s="25" t="s">
        <v>194</v>
      </c>
      <c r="C44" s="25" t="s">
        <v>195</v>
      </c>
    </row>
    <row r="45" spans="2:3" x14ac:dyDescent="0.25">
      <c r="B45" s="25" t="s">
        <v>196</v>
      </c>
      <c r="C45" s="25" t="s">
        <v>195</v>
      </c>
    </row>
    <row r="46" spans="2:3" x14ac:dyDescent="0.25">
      <c r="B46" s="25" t="s">
        <v>197</v>
      </c>
      <c r="C46" s="25" t="s">
        <v>198</v>
      </c>
    </row>
    <row r="47" spans="2:3" x14ac:dyDescent="0.25">
      <c r="B47" s="25" t="s">
        <v>199</v>
      </c>
      <c r="C47" s="25" t="s">
        <v>198</v>
      </c>
    </row>
    <row r="48" spans="2:3" x14ac:dyDescent="0.25">
      <c r="B48" s="25" t="s">
        <v>200</v>
      </c>
      <c r="C48" s="25" t="s">
        <v>201</v>
      </c>
    </row>
    <row r="49" spans="2:3" x14ac:dyDescent="0.25">
      <c r="B49" s="25" t="s">
        <v>202</v>
      </c>
      <c r="C49" s="25" t="s">
        <v>201</v>
      </c>
    </row>
    <row r="50" spans="2:3" x14ac:dyDescent="0.25">
      <c r="B50" s="25" t="s">
        <v>203</v>
      </c>
      <c r="C50" s="25" t="s">
        <v>204</v>
      </c>
    </row>
    <row r="51" spans="2:3" x14ac:dyDescent="0.25">
      <c r="B51" s="25" t="s">
        <v>205</v>
      </c>
      <c r="C51" s="25" t="s">
        <v>204</v>
      </c>
    </row>
    <row r="52" spans="2:3" x14ac:dyDescent="0.25">
      <c r="B52" s="25" t="s">
        <v>206</v>
      </c>
      <c r="C52" s="25" t="s">
        <v>207</v>
      </c>
    </row>
    <row r="53" spans="2:3" x14ac:dyDescent="0.25">
      <c r="B53" s="25" t="s">
        <v>208</v>
      </c>
      <c r="C53" s="25" t="s">
        <v>207</v>
      </c>
    </row>
    <row r="54" spans="2:3" x14ac:dyDescent="0.25">
      <c r="B54" s="25" t="s">
        <v>956</v>
      </c>
      <c r="C54" s="25" t="s">
        <v>1019</v>
      </c>
    </row>
    <row r="55" spans="2:3" x14ac:dyDescent="0.25">
      <c r="B55" s="25" t="s">
        <v>958</v>
      </c>
      <c r="C55" s="25" t="s">
        <v>1019</v>
      </c>
    </row>
    <row r="56" spans="2:3" x14ac:dyDescent="0.25">
      <c r="B56" s="25" t="s">
        <v>209</v>
      </c>
      <c r="C56" s="25" t="s">
        <v>210</v>
      </c>
    </row>
    <row r="57" spans="2:3" x14ac:dyDescent="0.25">
      <c r="B57" s="25" t="s">
        <v>211</v>
      </c>
      <c r="C57" s="25" t="s">
        <v>210</v>
      </c>
    </row>
    <row r="58" spans="2:3" x14ac:dyDescent="0.25">
      <c r="B58" s="25" t="s">
        <v>212</v>
      </c>
      <c r="C58" s="25" t="s">
        <v>213</v>
      </c>
    </row>
    <row r="59" spans="2:3" x14ac:dyDescent="0.25">
      <c r="B59" s="25" t="s">
        <v>214</v>
      </c>
      <c r="C59" s="25" t="s">
        <v>213</v>
      </c>
    </row>
    <row r="60" spans="2:3" x14ac:dyDescent="0.25">
      <c r="B60" s="25" t="s">
        <v>215</v>
      </c>
      <c r="C60" s="25" t="s">
        <v>216</v>
      </c>
    </row>
    <row r="61" spans="2:3" x14ac:dyDescent="0.25">
      <c r="B61" s="25" t="s">
        <v>217</v>
      </c>
      <c r="C61" s="25" t="s">
        <v>216</v>
      </c>
    </row>
    <row r="62" spans="2:3" x14ac:dyDescent="0.25">
      <c r="B62" s="25" t="s">
        <v>218</v>
      </c>
      <c r="C62" s="25" t="s">
        <v>219</v>
      </c>
    </row>
    <row r="63" spans="2:3" x14ac:dyDescent="0.25">
      <c r="B63" s="25" t="s">
        <v>220</v>
      </c>
      <c r="C63" s="25" t="s">
        <v>219</v>
      </c>
    </row>
    <row r="64" spans="2:3" x14ac:dyDescent="0.25">
      <c r="B64" s="25" t="s">
        <v>221</v>
      </c>
      <c r="C64" s="25" t="s">
        <v>222</v>
      </c>
    </row>
    <row r="65" spans="2:3" x14ac:dyDescent="0.25">
      <c r="B65" s="25" t="s">
        <v>223</v>
      </c>
      <c r="C65" s="25" t="s">
        <v>222</v>
      </c>
    </row>
    <row r="66" spans="2:3" x14ac:dyDescent="0.25">
      <c r="B66" s="25" t="s">
        <v>224</v>
      </c>
      <c r="C66" s="25" t="s">
        <v>225</v>
      </c>
    </row>
    <row r="67" spans="2:3" x14ac:dyDescent="0.25">
      <c r="B67" s="25" t="s">
        <v>226</v>
      </c>
      <c r="C67" s="25" t="s">
        <v>225</v>
      </c>
    </row>
    <row r="68" spans="2:3" x14ac:dyDescent="0.25">
      <c r="B68" s="25" t="s">
        <v>960</v>
      </c>
      <c r="C68" s="25" t="s">
        <v>1019</v>
      </c>
    </row>
    <row r="69" spans="2:3" x14ac:dyDescent="0.25">
      <c r="B69" s="25" t="s">
        <v>962</v>
      </c>
      <c r="C69" s="25" t="s">
        <v>1019</v>
      </c>
    </row>
    <row r="70" spans="2:3" x14ac:dyDescent="0.25">
      <c r="B70" s="25" t="s">
        <v>227</v>
      </c>
      <c r="C70" s="25" t="s">
        <v>228</v>
      </c>
    </row>
    <row r="71" spans="2:3" x14ac:dyDescent="0.25">
      <c r="B71" s="25" t="s">
        <v>229</v>
      </c>
      <c r="C71" s="25" t="s">
        <v>228</v>
      </c>
    </row>
    <row r="72" spans="2:3" x14ac:dyDescent="0.25">
      <c r="B72" s="25" t="s">
        <v>230</v>
      </c>
      <c r="C72" s="25" t="s">
        <v>231</v>
      </c>
    </row>
    <row r="73" spans="2:3" x14ac:dyDescent="0.25">
      <c r="B73" s="25" t="s">
        <v>232</v>
      </c>
      <c r="C73" s="25" t="s">
        <v>231</v>
      </c>
    </row>
    <row r="74" spans="2:3" x14ac:dyDescent="0.25">
      <c r="B74" s="25" t="s">
        <v>233</v>
      </c>
      <c r="C74" s="25" t="s">
        <v>234</v>
      </c>
    </row>
    <row r="75" spans="2:3" x14ac:dyDescent="0.25">
      <c r="B75" s="25" t="s">
        <v>235</v>
      </c>
      <c r="C75" s="25" t="s">
        <v>234</v>
      </c>
    </row>
    <row r="76" spans="2:3" x14ac:dyDescent="0.25">
      <c r="B76" s="25" t="s">
        <v>236</v>
      </c>
      <c r="C76" s="25" t="s">
        <v>237</v>
      </c>
    </row>
    <row r="77" spans="2:3" x14ac:dyDescent="0.25">
      <c r="B77" s="25" t="s">
        <v>238</v>
      </c>
      <c r="C77" s="25" t="s">
        <v>237</v>
      </c>
    </row>
    <row r="78" spans="2:3" x14ac:dyDescent="0.25">
      <c r="B78" s="25" t="s">
        <v>239</v>
      </c>
      <c r="C78" s="25" t="s">
        <v>34</v>
      </c>
    </row>
    <row r="79" spans="2:3" x14ac:dyDescent="0.25">
      <c r="B79" s="25" t="s">
        <v>240</v>
      </c>
      <c r="C79" s="25" t="s">
        <v>241</v>
      </c>
    </row>
    <row r="80" spans="2:3" x14ac:dyDescent="0.25">
      <c r="B80" s="25" t="s">
        <v>242</v>
      </c>
      <c r="C80" s="25" t="s">
        <v>241</v>
      </c>
    </row>
    <row r="81" spans="2:3" x14ac:dyDescent="0.25">
      <c r="B81" s="25" t="s">
        <v>964</v>
      </c>
      <c r="C81" s="25" t="s">
        <v>1019</v>
      </c>
    </row>
    <row r="82" spans="2:3" x14ac:dyDescent="0.25">
      <c r="B82" s="25" t="s">
        <v>966</v>
      </c>
      <c r="C82" s="25" t="s">
        <v>1019</v>
      </c>
    </row>
    <row r="83" spans="2:3" x14ac:dyDescent="0.25">
      <c r="B83" s="25" t="s">
        <v>243</v>
      </c>
      <c r="C83" s="25" t="s">
        <v>244</v>
      </c>
    </row>
    <row r="84" spans="2:3" x14ac:dyDescent="0.25">
      <c r="B84" s="25" t="s">
        <v>245</v>
      </c>
      <c r="C84" s="25" t="s">
        <v>244</v>
      </c>
    </row>
    <row r="85" spans="2:3" x14ac:dyDescent="0.25">
      <c r="B85" s="25" t="s">
        <v>246</v>
      </c>
      <c r="C85" s="25" t="s">
        <v>247</v>
      </c>
    </row>
    <row r="86" spans="2:3" x14ac:dyDescent="0.25">
      <c r="B86" s="25" t="s">
        <v>248</v>
      </c>
      <c r="C86" s="25" t="s">
        <v>247</v>
      </c>
    </row>
    <row r="87" spans="2:3" x14ac:dyDescent="0.25">
      <c r="B87" s="25" t="s">
        <v>249</v>
      </c>
      <c r="C87" s="25" t="s">
        <v>250</v>
      </c>
    </row>
    <row r="88" spans="2:3" x14ac:dyDescent="0.25">
      <c r="B88" s="25" t="s">
        <v>251</v>
      </c>
      <c r="C88" s="25" t="s">
        <v>250</v>
      </c>
    </row>
    <row r="89" spans="2:3" x14ac:dyDescent="0.25">
      <c r="B89" s="25" t="s">
        <v>252</v>
      </c>
      <c r="C89" s="25" t="s">
        <v>253</v>
      </c>
    </row>
    <row r="90" spans="2:3" x14ac:dyDescent="0.25">
      <c r="B90" s="25" t="s">
        <v>254</v>
      </c>
      <c r="C90" s="25" t="s">
        <v>253</v>
      </c>
    </row>
    <row r="91" spans="2:3" x14ac:dyDescent="0.25">
      <c r="B91" s="25" t="s">
        <v>255</v>
      </c>
      <c r="C91" s="25" t="s">
        <v>256</v>
      </c>
    </row>
    <row r="92" spans="2:3" x14ac:dyDescent="0.25">
      <c r="B92" s="25" t="s">
        <v>257</v>
      </c>
      <c r="C92" s="25" t="s">
        <v>256</v>
      </c>
    </row>
    <row r="93" spans="2:3" x14ac:dyDescent="0.25">
      <c r="B93" s="25" t="s">
        <v>258</v>
      </c>
      <c r="C93" s="25" t="s">
        <v>259</v>
      </c>
    </row>
    <row r="94" spans="2:3" x14ac:dyDescent="0.25">
      <c r="B94" s="25" t="s">
        <v>260</v>
      </c>
      <c r="C94" s="25" t="s">
        <v>261</v>
      </c>
    </row>
    <row r="95" spans="2:3" x14ac:dyDescent="0.25">
      <c r="B95" s="25" t="s">
        <v>262</v>
      </c>
      <c r="C95" s="25" t="s">
        <v>263</v>
      </c>
    </row>
    <row r="96" spans="2:3" x14ac:dyDescent="0.25">
      <c r="B96" s="25" t="s">
        <v>264</v>
      </c>
      <c r="C96" s="25" t="s">
        <v>265</v>
      </c>
    </row>
    <row r="97" spans="2:3" x14ac:dyDescent="0.25">
      <c r="B97" s="25" t="s">
        <v>266</v>
      </c>
      <c r="C97" s="25" t="s">
        <v>267</v>
      </c>
    </row>
    <row r="98" spans="2:3" x14ac:dyDescent="0.25">
      <c r="B98" s="25" t="s">
        <v>268</v>
      </c>
      <c r="C98" s="25" t="s">
        <v>36</v>
      </c>
    </row>
    <row r="99" spans="2:3" x14ac:dyDescent="0.25">
      <c r="B99" s="25" t="s">
        <v>269</v>
      </c>
      <c r="C99" s="25" t="s">
        <v>36</v>
      </c>
    </row>
    <row r="100" spans="2:3" x14ac:dyDescent="0.25">
      <c r="B100" s="25" t="s">
        <v>270</v>
      </c>
      <c r="C100" s="25" t="s">
        <v>104</v>
      </c>
    </row>
    <row r="101" spans="2:3" x14ac:dyDescent="0.25">
      <c r="B101" s="25" t="s">
        <v>271</v>
      </c>
      <c r="C101" s="25" t="s">
        <v>105</v>
      </c>
    </row>
    <row r="102" spans="2:3" x14ac:dyDescent="0.25">
      <c r="B102" s="25" t="s">
        <v>272</v>
      </c>
      <c r="C102" s="25" t="s">
        <v>85</v>
      </c>
    </row>
    <row r="103" spans="2:3" x14ac:dyDescent="0.25">
      <c r="B103" s="25" t="s">
        <v>273</v>
      </c>
      <c r="C103" s="25" t="s">
        <v>85</v>
      </c>
    </row>
    <row r="104" spans="2:3" x14ac:dyDescent="0.25">
      <c r="B104" s="25" t="s">
        <v>274</v>
      </c>
      <c r="C104" s="25" t="s">
        <v>275</v>
      </c>
    </row>
    <row r="105" spans="2:3" x14ac:dyDescent="0.25">
      <c r="B105" s="25" t="s">
        <v>276</v>
      </c>
      <c r="C105" s="25" t="s">
        <v>277</v>
      </c>
    </row>
    <row r="106" spans="2:3" x14ac:dyDescent="0.25">
      <c r="B106" s="25" t="s">
        <v>995</v>
      </c>
      <c r="C106" s="25" t="s">
        <v>880</v>
      </c>
    </row>
    <row r="107" spans="2:3" x14ac:dyDescent="0.25">
      <c r="B107" s="25" t="s">
        <v>278</v>
      </c>
      <c r="C107" s="25" t="s">
        <v>40</v>
      </c>
    </row>
    <row r="108" spans="2:3" x14ac:dyDescent="0.25">
      <c r="B108" s="25" t="s">
        <v>279</v>
      </c>
      <c r="C108" s="25" t="s">
        <v>280</v>
      </c>
    </row>
    <row r="109" spans="2:3" x14ac:dyDescent="0.25">
      <c r="B109" s="25" t="s">
        <v>281</v>
      </c>
      <c r="C109" s="25" t="s">
        <v>282</v>
      </c>
    </row>
    <row r="110" spans="2:3" x14ac:dyDescent="0.25">
      <c r="B110" s="25" t="s">
        <v>283</v>
      </c>
      <c r="C110" s="25" t="s">
        <v>284</v>
      </c>
    </row>
    <row r="111" spans="2:3" x14ac:dyDescent="0.25">
      <c r="B111" s="25" t="s">
        <v>285</v>
      </c>
      <c r="C111" s="25" t="s">
        <v>286</v>
      </c>
    </row>
    <row r="112" spans="2:3" x14ac:dyDescent="0.25">
      <c r="B112" s="25" t="s">
        <v>287</v>
      </c>
      <c r="C112" s="25" t="s">
        <v>109</v>
      </c>
    </row>
    <row r="113" spans="2:3" x14ac:dyDescent="0.25">
      <c r="B113" s="25" t="s">
        <v>288</v>
      </c>
      <c r="C113" s="25" t="s">
        <v>289</v>
      </c>
    </row>
    <row r="114" spans="2:3" x14ac:dyDescent="0.25">
      <c r="B114" s="25" t="s">
        <v>290</v>
      </c>
      <c r="C114" s="25" t="s">
        <v>291</v>
      </c>
    </row>
    <row r="115" spans="2:3" x14ac:dyDescent="0.25">
      <c r="B115" s="25" t="s">
        <v>292</v>
      </c>
      <c r="C115" s="25" t="s">
        <v>291</v>
      </c>
    </row>
    <row r="116" spans="2:3" x14ac:dyDescent="0.25">
      <c r="B116" s="25" t="s">
        <v>293</v>
      </c>
      <c r="C116" s="25" t="s">
        <v>294</v>
      </c>
    </row>
    <row r="117" spans="2:3" x14ac:dyDescent="0.25">
      <c r="B117" s="25" t="s">
        <v>295</v>
      </c>
      <c r="C117" s="25" t="s">
        <v>296</v>
      </c>
    </row>
    <row r="118" spans="2:3" x14ac:dyDescent="0.25">
      <c r="B118" s="25" t="s">
        <v>297</v>
      </c>
      <c r="C118" s="25" t="s">
        <v>298</v>
      </c>
    </row>
    <row r="119" spans="2:3" x14ac:dyDescent="0.25">
      <c r="B119" s="25" t="s">
        <v>299</v>
      </c>
      <c r="C119" s="25" t="s">
        <v>41</v>
      </c>
    </row>
    <row r="120" spans="2:3" x14ac:dyDescent="0.25">
      <c r="B120" s="25" t="s">
        <v>300</v>
      </c>
      <c r="C120" s="25" t="s">
        <v>301</v>
      </c>
    </row>
    <row r="121" spans="2:3" x14ac:dyDescent="0.25">
      <c r="B121" s="25" t="s">
        <v>302</v>
      </c>
      <c r="C121" s="25" t="s">
        <v>303</v>
      </c>
    </row>
    <row r="122" spans="2:3" x14ac:dyDescent="0.25">
      <c r="B122" s="25" t="s">
        <v>304</v>
      </c>
      <c r="C122" s="25" t="s">
        <v>305</v>
      </c>
    </row>
    <row r="123" spans="2:3" x14ac:dyDescent="0.25">
      <c r="B123" s="25" t="s">
        <v>306</v>
      </c>
      <c r="C123" s="25" t="s">
        <v>307</v>
      </c>
    </row>
    <row r="124" spans="2:3" x14ac:dyDescent="0.25">
      <c r="B124" s="25" t="s">
        <v>308</v>
      </c>
      <c r="C124" s="25" t="s">
        <v>309</v>
      </c>
    </row>
    <row r="125" spans="2:3" x14ac:dyDescent="0.25">
      <c r="B125" s="25" t="s">
        <v>310</v>
      </c>
      <c r="C125" s="25" t="s">
        <v>311</v>
      </c>
    </row>
    <row r="126" spans="2:3" x14ac:dyDescent="0.25">
      <c r="B126" s="25" t="s">
        <v>312</v>
      </c>
      <c r="C126" s="25" t="s">
        <v>313</v>
      </c>
    </row>
    <row r="127" spans="2:3" x14ac:dyDescent="0.25">
      <c r="B127" s="25" t="s">
        <v>314</v>
      </c>
      <c r="C127" s="25" t="s">
        <v>315</v>
      </c>
    </row>
    <row r="128" spans="2:3" x14ac:dyDescent="0.25">
      <c r="B128" s="25" t="s">
        <v>316</v>
      </c>
      <c r="C128" s="25" t="s">
        <v>317</v>
      </c>
    </row>
    <row r="129" spans="2:3" x14ac:dyDescent="0.25">
      <c r="B129" s="25" t="s">
        <v>318</v>
      </c>
      <c r="C129" s="25" t="s">
        <v>319</v>
      </c>
    </row>
    <row r="130" spans="2:3" x14ac:dyDescent="0.25">
      <c r="B130" s="25" t="s">
        <v>320</v>
      </c>
      <c r="C130" s="25" t="s">
        <v>321</v>
      </c>
    </row>
    <row r="131" spans="2:3" x14ac:dyDescent="0.25">
      <c r="B131" s="25" t="s">
        <v>322</v>
      </c>
      <c r="C131" s="25" t="s">
        <v>323</v>
      </c>
    </row>
    <row r="132" spans="2:3" x14ac:dyDescent="0.25">
      <c r="B132" s="25" t="s">
        <v>324</v>
      </c>
      <c r="C132" s="25" t="s">
        <v>130</v>
      </c>
    </row>
    <row r="133" spans="2:3" x14ac:dyDescent="0.25">
      <c r="B133" s="25" t="s">
        <v>990</v>
      </c>
      <c r="C133" s="25" t="s">
        <v>882</v>
      </c>
    </row>
    <row r="134" spans="2:3" x14ac:dyDescent="0.25">
      <c r="B134" s="25" t="s">
        <v>325</v>
      </c>
      <c r="C134" s="25" t="s">
        <v>115</v>
      </c>
    </row>
    <row r="135" spans="2:3" x14ac:dyDescent="0.25">
      <c r="B135" s="25" t="s">
        <v>326</v>
      </c>
      <c r="C135" s="25" t="s">
        <v>327</v>
      </c>
    </row>
    <row r="136" spans="2:3" x14ac:dyDescent="0.25">
      <c r="B136" s="25" t="s">
        <v>328</v>
      </c>
      <c r="C136" s="25" t="s">
        <v>329</v>
      </c>
    </row>
    <row r="137" spans="2:3" x14ac:dyDescent="0.25">
      <c r="B137" s="25" t="s">
        <v>330</v>
      </c>
      <c r="C137" s="25" t="s">
        <v>331</v>
      </c>
    </row>
    <row r="138" spans="2:3" x14ac:dyDescent="0.25">
      <c r="B138" s="25" t="s">
        <v>332</v>
      </c>
      <c r="C138" s="25" t="s">
        <v>333</v>
      </c>
    </row>
    <row r="139" spans="2:3" x14ac:dyDescent="0.25">
      <c r="B139" s="25" t="s">
        <v>334</v>
      </c>
      <c r="C139" s="25" t="s">
        <v>335</v>
      </c>
    </row>
    <row r="140" spans="2:3" x14ac:dyDescent="0.25">
      <c r="B140" s="25" t="s">
        <v>336</v>
      </c>
      <c r="C140" s="25" t="s">
        <v>337</v>
      </c>
    </row>
    <row r="141" spans="2:3" x14ac:dyDescent="0.25">
      <c r="B141" s="25" t="s">
        <v>338</v>
      </c>
      <c r="C141" s="25" t="s">
        <v>339</v>
      </c>
    </row>
    <row r="142" spans="2:3" x14ac:dyDescent="0.25">
      <c r="B142" s="25" t="s">
        <v>340</v>
      </c>
      <c r="C142" s="25" t="s">
        <v>341</v>
      </c>
    </row>
    <row r="143" spans="2:3" x14ac:dyDescent="0.25">
      <c r="B143" s="25" t="s">
        <v>342</v>
      </c>
      <c r="C143" s="25" t="s">
        <v>343</v>
      </c>
    </row>
    <row r="144" spans="2:3" x14ac:dyDescent="0.25">
      <c r="B144" s="25" t="s">
        <v>344</v>
      </c>
      <c r="C144" s="25" t="s">
        <v>345</v>
      </c>
    </row>
    <row r="145" spans="2:3" x14ac:dyDescent="0.25">
      <c r="B145" s="25" t="s">
        <v>346</v>
      </c>
      <c r="C145" s="25" t="s">
        <v>347</v>
      </c>
    </row>
    <row r="146" spans="2:3" x14ac:dyDescent="0.25">
      <c r="B146" s="25" t="s">
        <v>348</v>
      </c>
      <c r="C146" s="25" t="s">
        <v>349</v>
      </c>
    </row>
    <row r="147" spans="2:3" x14ac:dyDescent="0.25">
      <c r="B147" s="25" t="s">
        <v>350</v>
      </c>
      <c r="C147" s="25" t="s">
        <v>351</v>
      </c>
    </row>
    <row r="148" spans="2:3" x14ac:dyDescent="0.25">
      <c r="B148" s="25" t="s">
        <v>997</v>
      </c>
      <c r="C148" s="25" t="s">
        <v>890</v>
      </c>
    </row>
    <row r="149" spans="2:3" x14ac:dyDescent="0.25">
      <c r="B149" s="25" t="s">
        <v>998</v>
      </c>
      <c r="C149" s="25" t="s">
        <v>891</v>
      </c>
    </row>
    <row r="150" spans="2:3" x14ac:dyDescent="0.25">
      <c r="B150" s="25" t="s">
        <v>999</v>
      </c>
      <c r="C150" s="25" t="s">
        <v>892</v>
      </c>
    </row>
    <row r="151" spans="2:3" x14ac:dyDescent="0.25">
      <c r="B151" s="25" t="s">
        <v>1000</v>
      </c>
      <c r="C151" s="25" t="s">
        <v>893</v>
      </c>
    </row>
    <row r="152" spans="2:3" x14ac:dyDescent="0.25">
      <c r="B152" s="25" t="s">
        <v>1001</v>
      </c>
      <c r="C152" s="25" t="s">
        <v>894</v>
      </c>
    </row>
    <row r="153" spans="2:3" x14ac:dyDescent="0.25">
      <c r="B153" s="25" t="s">
        <v>1002</v>
      </c>
      <c r="C153" s="25" t="s">
        <v>895</v>
      </c>
    </row>
    <row r="154" spans="2:3" x14ac:dyDescent="0.25">
      <c r="B154" s="25" t="s">
        <v>1003</v>
      </c>
      <c r="C154" s="25" t="s">
        <v>896</v>
      </c>
    </row>
    <row r="155" spans="2:3" x14ac:dyDescent="0.25">
      <c r="B155" s="25" t="s">
        <v>1004</v>
      </c>
      <c r="C155" s="25" t="s">
        <v>897</v>
      </c>
    </row>
    <row r="156" spans="2:3" x14ac:dyDescent="0.25">
      <c r="B156" s="25" t="s">
        <v>1005</v>
      </c>
      <c r="C156" s="25" t="s">
        <v>898</v>
      </c>
    </row>
    <row r="157" spans="2:3" x14ac:dyDescent="0.25">
      <c r="B157" s="25" t="s">
        <v>1006</v>
      </c>
      <c r="C157" s="25" t="s">
        <v>899</v>
      </c>
    </row>
    <row r="158" spans="2:3" x14ac:dyDescent="0.25">
      <c r="B158" s="25" t="s">
        <v>1007</v>
      </c>
      <c r="C158" s="25" t="s">
        <v>900</v>
      </c>
    </row>
    <row r="159" spans="2:3" x14ac:dyDescent="0.25">
      <c r="B159" s="25" t="s">
        <v>1014</v>
      </c>
      <c r="C159" s="25" t="s">
        <v>901</v>
      </c>
    </row>
    <row r="160" spans="2:3" x14ac:dyDescent="0.25">
      <c r="B160" s="25" t="s">
        <v>627</v>
      </c>
      <c r="C160" s="25" t="s">
        <v>626</v>
      </c>
    </row>
    <row r="161" spans="2:3" x14ac:dyDescent="0.25">
      <c r="B161" s="25" t="s">
        <v>352</v>
      </c>
      <c r="C161" s="25" t="s">
        <v>353</v>
      </c>
    </row>
    <row r="162" spans="2:3" x14ac:dyDescent="0.25">
      <c r="B162" s="25" t="s">
        <v>354</v>
      </c>
      <c r="C162" s="25" t="s">
        <v>355</v>
      </c>
    </row>
    <row r="163" spans="2:3" x14ac:dyDescent="0.25">
      <c r="B163" s="25" t="s">
        <v>356</v>
      </c>
      <c r="C163" s="25" t="s">
        <v>357</v>
      </c>
    </row>
    <row r="164" spans="2:3" x14ac:dyDescent="0.25">
      <c r="B164" s="25" t="s">
        <v>358</v>
      </c>
      <c r="C164" s="25" t="s">
        <v>359</v>
      </c>
    </row>
    <row r="165" spans="2:3" x14ac:dyDescent="0.25">
      <c r="B165" s="25" t="s">
        <v>360</v>
      </c>
      <c r="C165" s="25" t="s">
        <v>361</v>
      </c>
    </row>
    <row r="166" spans="2:3" x14ac:dyDescent="0.25">
      <c r="B166" s="25" t="s">
        <v>362</v>
      </c>
      <c r="C166" s="106" t="s">
        <v>363</v>
      </c>
    </row>
    <row r="167" spans="2:3" x14ac:dyDescent="0.25">
      <c r="B167" s="25" t="s">
        <v>991</v>
      </c>
      <c r="C167" s="106" t="s">
        <v>886</v>
      </c>
    </row>
    <row r="168" spans="2:3" x14ac:dyDescent="0.25">
      <c r="B168" s="25" t="s">
        <v>992</v>
      </c>
      <c r="C168" s="106" t="s">
        <v>887</v>
      </c>
    </row>
    <row r="169" spans="2:3" x14ac:dyDescent="0.25">
      <c r="B169" s="25" t="s">
        <v>993</v>
      </c>
      <c r="C169" s="106" t="s">
        <v>888</v>
      </c>
    </row>
    <row r="170" spans="2:3" x14ac:dyDescent="0.25">
      <c r="B170" s="25" t="s">
        <v>364</v>
      </c>
      <c r="C170" s="106" t="s">
        <v>365</v>
      </c>
    </row>
    <row r="171" spans="2:3" x14ac:dyDescent="0.25">
      <c r="B171" s="25" t="s">
        <v>366</v>
      </c>
      <c r="C171" s="106" t="s">
        <v>367</v>
      </c>
    </row>
    <row r="172" spans="2:3" x14ac:dyDescent="0.25">
      <c r="B172" s="25" t="s">
        <v>368</v>
      </c>
      <c r="C172" s="106" t="s">
        <v>369</v>
      </c>
    </row>
    <row r="173" spans="2:3" x14ac:dyDescent="0.25">
      <c r="B173" s="25" t="s">
        <v>370</v>
      </c>
      <c r="C173" s="106" t="s">
        <v>371</v>
      </c>
    </row>
    <row r="174" spans="2:3" x14ac:dyDescent="0.25">
      <c r="B174" s="25" t="s">
        <v>372</v>
      </c>
      <c r="C174" s="106" t="s">
        <v>373</v>
      </c>
    </row>
    <row r="175" spans="2:3" x14ac:dyDescent="0.25">
      <c r="B175" s="25" t="s">
        <v>374</v>
      </c>
      <c r="C175" s="106" t="s">
        <v>375</v>
      </c>
    </row>
    <row r="176" spans="2:3" x14ac:dyDescent="0.25">
      <c r="B176" s="25" t="s">
        <v>376</v>
      </c>
      <c r="C176" s="25" t="s">
        <v>377</v>
      </c>
    </row>
    <row r="177" spans="2:3" x14ac:dyDescent="0.25">
      <c r="B177" s="25" t="s">
        <v>378</v>
      </c>
      <c r="C177" s="25" t="s">
        <v>379</v>
      </c>
    </row>
    <row r="178" spans="2:3" x14ac:dyDescent="0.25">
      <c r="B178" s="25" t="s">
        <v>380</v>
      </c>
      <c r="C178" s="25" t="s">
        <v>381</v>
      </c>
    </row>
    <row r="179" spans="2:3" x14ac:dyDescent="0.25">
      <c r="B179" s="25" t="s">
        <v>382</v>
      </c>
      <c r="C179" s="25" t="s">
        <v>383</v>
      </c>
    </row>
    <row r="180" spans="2:3" x14ac:dyDescent="0.25">
      <c r="B180" s="25" t="s">
        <v>384</v>
      </c>
      <c r="C180" s="25" t="s">
        <v>385</v>
      </c>
    </row>
    <row r="181" spans="2:3" x14ac:dyDescent="0.25">
      <c r="B181" s="25" t="s">
        <v>386</v>
      </c>
      <c r="C181" s="25" t="s">
        <v>387</v>
      </c>
    </row>
    <row r="182" spans="2:3" x14ac:dyDescent="0.25">
      <c r="B182" s="25" t="s">
        <v>388</v>
      </c>
      <c r="C182" s="25" t="s">
        <v>389</v>
      </c>
    </row>
    <row r="183" spans="2:3" x14ac:dyDescent="0.25">
      <c r="B183" s="25" t="s">
        <v>390</v>
      </c>
      <c r="C183" s="25" t="s">
        <v>391</v>
      </c>
    </row>
    <row r="184" spans="2:3" x14ac:dyDescent="0.25">
      <c r="B184" s="25" t="s">
        <v>392</v>
      </c>
      <c r="C184" s="25" t="s">
        <v>393</v>
      </c>
    </row>
    <row r="185" spans="2:3" x14ac:dyDescent="0.25">
      <c r="B185" s="25" t="s">
        <v>394</v>
      </c>
      <c r="C185" s="106" t="s">
        <v>395</v>
      </c>
    </row>
    <row r="186" spans="2:3" x14ac:dyDescent="0.25">
      <c r="B186" s="25" t="s">
        <v>396</v>
      </c>
      <c r="C186" s="106" t="s">
        <v>397</v>
      </c>
    </row>
    <row r="187" spans="2:3" x14ac:dyDescent="0.25">
      <c r="B187" s="25" t="s">
        <v>398</v>
      </c>
      <c r="C187" s="106" t="s">
        <v>399</v>
      </c>
    </row>
    <row r="188" spans="2:3" x14ac:dyDescent="0.25">
      <c r="B188" s="25" t="s">
        <v>994</v>
      </c>
      <c r="C188" s="106" t="s">
        <v>902</v>
      </c>
    </row>
    <row r="189" spans="2:3" x14ac:dyDescent="0.25">
      <c r="B189" s="25" t="s">
        <v>400</v>
      </c>
      <c r="C189" s="25" t="s">
        <v>91</v>
      </c>
    </row>
    <row r="190" spans="2:3" x14ac:dyDescent="0.25">
      <c r="B190" s="25" t="s">
        <v>401</v>
      </c>
      <c r="C190" s="25" t="s">
        <v>102</v>
      </c>
    </row>
    <row r="191" spans="2:3" x14ac:dyDescent="0.25">
      <c r="B191" s="25" t="s">
        <v>402</v>
      </c>
      <c r="C191" s="25" t="s">
        <v>403</v>
      </c>
    </row>
    <row r="192" spans="2:3" x14ac:dyDescent="0.25">
      <c r="B192" s="25" t="s">
        <v>404</v>
      </c>
      <c r="C192" s="25" t="s">
        <v>405</v>
      </c>
    </row>
    <row r="193" spans="2:3" x14ac:dyDescent="0.25">
      <c r="B193" s="25" t="s">
        <v>406</v>
      </c>
      <c r="C193" s="25" t="s">
        <v>407</v>
      </c>
    </row>
    <row r="194" spans="2:3" x14ac:dyDescent="0.25">
      <c r="B194" s="25" t="s">
        <v>408</v>
      </c>
      <c r="C194" s="25" t="s">
        <v>409</v>
      </c>
    </row>
    <row r="195" spans="2:3" x14ac:dyDescent="0.25">
      <c r="B195" s="25" t="s">
        <v>410</v>
      </c>
      <c r="C195" s="25" t="s">
        <v>411</v>
      </c>
    </row>
    <row r="196" spans="2:3" x14ac:dyDescent="0.25">
      <c r="B196" s="25" t="s">
        <v>412</v>
      </c>
      <c r="C196" s="25" t="s">
        <v>413</v>
      </c>
    </row>
    <row r="197" spans="2:3" x14ac:dyDescent="0.25">
      <c r="B197" s="25" t="s">
        <v>414</v>
      </c>
      <c r="C197" s="25" t="s">
        <v>415</v>
      </c>
    </row>
    <row r="198" spans="2:3" x14ac:dyDescent="0.25">
      <c r="B198" s="25" t="s">
        <v>416</v>
      </c>
      <c r="C198" s="25" t="s">
        <v>417</v>
      </c>
    </row>
    <row r="199" spans="2:3" x14ac:dyDescent="0.25">
      <c r="B199" s="25" t="s">
        <v>418</v>
      </c>
      <c r="C199" s="25" t="s">
        <v>419</v>
      </c>
    </row>
    <row r="200" spans="2:3" x14ac:dyDescent="0.25">
      <c r="B200" s="25" t="s">
        <v>420</v>
      </c>
      <c r="C200" s="25" t="s">
        <v>42</v>
      </c>
    </row>
    <row r="201" spans="2:3" x14ac:dyDescent="0.25">
      <c r="B201" s="25" t="s">
        <v>421</v>
      </c>
      <c r="C201" s="25" t="s">
        <v>422</v>
      </c>
    </row>
    <row r="202" spans="2:3" x14ac:dyDescent="0.25">
      <c r="B202" s="25" t="s">
        <v>423</v>
      </c>
      <c r="C202" s="25" t="s">
        <v>424</v>
      </c>
    </row>
    <row r="203" spans="2:3" x14ac:dyDescent="0.25">
      <c r="B203" s="25" t="s">
        <v>425</v>
      </c>
      <c r="C203" s="25" t="s">
        <v>426</v>
      </c>
    </row>
    <row r="204" spans="2:3" x14ac:dyDescent="0.25">
      <c r="B204" s="25" t="s">
        <v>427</v>
      </c>
      <c r="C204" s="25" t="s">
        <v>43</v>
      </c>
    </row>
    <row r="205" spans="2:3" x14ac:dyDescent="0.25">
      <c r="B205" s="25" t="s">
        <v>428</v>
      </c>
      <c r="C205" s="25" t="s">
        <v>429</v>
      </c>
    </row>
    <row r="206" spans="2:3" x14ac:dyDescent="0.25">
      <c r="B206" s="25" t="s">
        <v>430</v>
      </c>
      <c r="C206" s="25" t="s">
        <v>431</v>
      </c>
    </row>
    <row r="207" spans="2:3" x14ac:dyDescent="0.25">
      <c r="B207" s="25" t="s">
        <v>432</v>
      </c>
      <c r="C207" s="25" t="s">
        <v>129</v>
      </c>
    </row>
    <row r="208" spans="2:3" x14ac:dyDescent="0.25">
      <c r="B208" s="25" t="s">
        <v>433</v>
      </c>
      <c r="C208" s="25" t="s">
        <v>129</v>
      </c>
    </row>
    <row r="209" spans="2:3" x14ac:dyDescent="0.25">
      <c r="B209" s="25" t="s">
        <v>967</v>
      </c>
      <c r="C209" s="25" t="s">
        <v>1019</v>
      </c>
    </row>
    <row r="210" spans="2:3" x14ac:dyDescent="0.25">
      <c r="B210" s="25" t="s">
        <v>969</v>
      </c>
      <c r="C210" s="25" t="s">
        <v>1019</v>
      </c>
    </row>
    <row r="211" spans="2:3" x14ac:dyDescent="0.25">
      <c r="B211" s="25" t="s">
        <v>434</v>
      </c>
      <c r="C211" s="25" t="s">
        <v>435</v>
      </c>
    </row>
    <row r="212" spans="2:3" x14ac:dyDescent="0.25">
      <c r="B212" s="25" t="s">
        <v>436</v>
      </c>
      <c r="C212" s="25" t="s">
        <v>435</v>
      </c>
    </row>
    <row r="213" spans="2:3" x14ac:dyDescent="0.25">
      <c r="B213" s="25" t="s">
        <v>437</v>
      </c>
      <c r="C213" s="25" t="s">
        <v>438</v>
      </c>
    </row>
    <row r="214" spans="2:3" x14ac:dyDescent="0.25">
      <c r="B214" s="25" t="s">
        <v>439</v>
      </c>
      <c r="C214" s="25" t="s">
        <v>440</v>
      </c>
    </row>
    <row r="215" spans="2:3" x14ac:dyDescent="0.25">
      <c r="B215" s="25" t="s">
        <v>441</v>
      </c>
      <c r="C215" s="25" t="s">
        <v>44</v>
      </c>
    </row>
    <row r="216" spans="2:3" x14ac:dyDescent="0.25">
      <c r="B216" s="25" t="s">
        <v>442</v>
      </c>
      <c r="C216" s="25" t="s">
        <v>443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Z132"/>
  <sheetViews>
    <sheetView showOutlineSymbols="0" zoomScaleNormal="100" workbookViewId="0">
      <pane xSplit="2" ySplit="13" topLeftCell="C1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2.6640625" defaultRowHeight="13.2" x14ac:dyDescent="0.25"/>
  <cols>
    <col min="1" max="1" width="4.6640625" style="107" customWidth="1"/>
    <col min="2" max="2" width="54.6640625" style="108" customWidth="1"/>
    <col min="3" max="7" width="15.6640625" style="108" customWidth="1"/>
    <col min="8" max="8" width="2.6640625" style="108" customWidth="1"/>
    <col min="9" max="13" width="15.6640625" style="108" customWidth="1"/>
    <col min="14" max="14" width="2.6640625" style="108" customWidth="1"/>
    <col min="15" max="19" width="15.6640625" style="108" customWidth="1"/>
    <col min="20" max="20" width="2.6640625" style="108" customWidth="1"/>
    <col min="21" max="25" width="15.6640625" style="108" customWidth="1"/>
    <col min="26" max="16384" width="12.6640625" style="108"/>
  </cols>
  <sheetData>
    <row r="1" spans="1:26" x14ac:dyDescent="0.25">
      <c r="B1" s="20" t="s">
        <v>866</v>
      </c>
      <c r="G1" s="109"/>
      <c r="H1" s="21"/>
      <c r="I1" s="21"/>
      <c r="J1" s="21"/>
      <c r="K1" s="21"/>
      <c r="L1" s="21"/>
      <c r="M1" s="109"/>
      <c r="N1" s="21"/>
      <c r="S1" s="109"/>
      <c r="Y1" s="109"/>
    </row>
    <row r="2" spans="1:26" x14ac:dyDescent="0.25">
      <c r="B2" s="20" t="s">
        <v>760</v>
      </c>
      <c r="G2" s="109"/>
      <c r="H2" s="21"/>
      <c r="I2" s="21"/>
      <c r="J2" s="21"/>
      <c r="K2" s="21"/>
      <c r="L2" s="21"/>
      <c r="M2" s="109"/>
      <c r="N2" s="21"/>
      <c r="S2" s="109"/>
      <c r="Y2" s="109"/>
    </row>
    <row r="3" spans="1:26" x14ac:dyDescent="0.25">
      <c r="B3" s="20" t="s">
        <v>639</v>
      </c>
    </row>
    <row r="4" spans="1:26" x14ac:dyDescent="0.25">
      <c r="B4" s="110"/>
      <c r="G4" s="109" t="s">
        <v>759</v>
      </c>
      <c r="M4" s="109"/>
      <c r="S4" s="109"/>
      <c r="Y4" s="109"/>
    </row>
    <row r="5" spans="1:26" x14ac:dyDescent="0.25">
      <c r="B5" s="107"/>
    </row>
    <row r="6" spans="1:26" x14ac:dyDescent="0.25">
      <c r="H6" s="111"/>
      <c r="I6" s="111"/>
      <c r="J6" s="111"/>
      <c r="K6" s="111"/>
      <c r="L6" s="111"/>
      <c r="M6" s="111"/>
      <c r="N6" s="111"/>
    </row>
    <row r="8" spans="1:26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 t="s">
        <v>11</v>
      </c>
      <c r="M8" s="4" t="s">
        <v>57</v>
      </c>
      <c r="N8" s="4"/>
      <c r="O8" s="4" t="s">
        <v>58</v>
      </c>
      <c r="P8" s="4" t="s">
        <v>59</v>
      </c>
      <c r="Q8" s="4" t="s">
        <v>60</v>
      </c>
      <c r="R8" s="4" t="s">
        <v>61</v>
      </c>
      <c r="S8" s="4" t="s">
        <v>867</v>
      </c>
      <c r="U8" s="4" t="s">
        <v>868</v>
      </c>
      <c r="V8" s="4" t="s">
        <v>869</v>
      </c>
      <c r="W8" s="4" t="s">
        <v>870</v>
      </c>
      <c r="X8" s="4" t="s">
        <v>871</v>
      </c>
      <c r="Y8" s="4" t="s">
        <v>872</v>
      </c>
    </row>
    <row r="10" spans="1:26" x14ac:dyDescent="0.25">
      <c r="C10" s="52" t="s">
        <v>12</v>
      </c>
      <c r="D10" s="52"/>
      <c r="E10" s="11" t="s">
        <v>13</v>
      </c>
      <c r="F10" s="52"/>
      <c r="G10" s="111" t="s">
        <v>14</v>
      </c>
      <c r="H10" s="111"/>
      <c r="I10" s="52" t="s">
        <v>63</v>
      </c>
      <c r="J10" s="52"/>
      <c r="K10" s="52"/>
      <c r="L10" s="52"/>
      <c r="M10" s="52"/>
      <c r="N10" s="111"/>
      <c r="O10" s="52" t="s">
        <v>599</v>
      </c>
      <c r="P10" s="52"/>
      <c r="Q10" s="52"/>
      <c r="R10" s="52"/>
      <c r="S10" s="52"/>
      <c r="U10" s="52" t="s">
        <v>650</v>
      </c>
      <c r="V10" s="52"/>
      <c r="W10" s="52"/>
      <c r="X10" s="52"/>
      <c r="Y10" s="52"/>
    </row>
    <row r="11" spans="1:26" x14ac:dyDescent="0.25">
      <c r="C11" s="112"/>
      <c r="D11" s="112"/>
      <c r="G11" s="111" t="s">
        <v>15</v>
      </c>
      <c r="H11" s="111"/>
      <c r="I11" s="112"/>
      <c r="J11" s="112"/>
      <c r="K11" s="112"/>
      <c r="L11" s="112"/>
      <c r="M11" s="112"/>
      <c r="N11" s="111"/>
      <c r="O11" s="112"/>
      <c r="P11" s="112"/>
      <c r="Q11" s="112"/>
      <c r="R11" s="112"/>
      <c r="S11" s="112"/>
      <c r="U11" s="112"/>
      <c r="V11" s="112"/>
      <c r="W11" s="112"/>
      <c r="X11" s="112"/>
      <c r="Y11" s="112"/>
    </row>
    <row r="12" spans="1:26" x14ac:dyDescent="0.25">
      <c r="C12" s="111" t="s">
        <v>16</v>
      </c>
      <c r="D12" s="111" t="s">
        <v>16</v>
      </c>
      <c r="E12" s="111" t="s">
        <v>16</v>
      </c>
      <c r="F12" s="111" t="s">
        <v>16</v>
      </c>
      <c r="G12" s="111" t="s">
        <v>17</v>
      </c>
      <c r="H12" s="111"/>
      <c r="N12" s="111"/>
    </row>
    <row r="13" spans="1:26" x14ac:dyDescent="0.25">
      <c r="B13" s="4" t="s">
        <v>18</v>
      </c>
      <c r="C13" s="4" t="s">
        <v>598</v>
      </c>
      <c r="D13" s="4" t="s">
        <v>649</v>
      </c>
      <c r="E13" s="4" t="str">
        <f>C13</f>
        <v>OF 12-31-15</v>
      </c>
      <c r="F13" s="4" t="str">
        <f>D13</f>
        <v>OF 12-31-16</v>
      </c>
      <c r="G13" s="4" t="s">
        <v>19</v>
      </c>
      <c r="H13" s="4"/>
      <c r="I13" s="4" t="s">
        <v>20</v>
      </c>
      <c r="J13" s="4" t="s">
        <v>873</v>
      </c>
      <c r="K13" s="4" t="s">
        <v>21</v>
      </c>
      <c r="L13" s="4" t="s">
        <v>22</v>
      </c>
      <c r="M13" s="4" t="s">
        <v>874</v>
      </c>
      <c r="N13" s="4"/>
      <c r="O13" s="4" t="s">
        <v>20</v>
      </c>
      <c r="P13" s="4" t="s">
        <v>873</v>
      </c>
      <c r="Q13" s="4" t="s">
        <v>21</v>
      </c>
      <c r="R13" s="4" t="s">
        <v>22</v>
      </c>
      <c r="S13" s="4" t="s">
        <v>874</v>
      </c>
      <c r="U13" s="4" t="s">
        <v>20</v>
      </c>
      <c r="V13" s="4" t="s">
        <v>873</v>
      </c>
      <c r="W13" s="4" t="s">
        <v>21</v>
      </c>
      <c r="X13" s="4" t="s">
        <v>22</v>
      </c>
      <c r="Y13" s="4" t="s">
        <v>874</v>
      </c>
    </row>
    <row r="15" spans="1:26" x14ac:dyDescent="0.25">
      <c r="A15" s="113">
        <v>1</v>
      </c>
      <c r="B15" s="50" t="s">
        <v>758</v>
      </c>
      <c r="C15" s="50"/>
      <c r="D15" s="50"/>
      <c r="E15" s="50"/>
      <c r="F15" s="114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x14ac:dyDescent="0.25">
      <c r="A16" s="113">
        <f t="shared" ref="A16:A79" si="0">A15+1</f>
        <v>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113">
        <f t="shared" si="0"/>
        <v>3</v>
      </c>
      <c r="B17" s="50" t="s">
        <v>757</v>
      </c>
      <c r="C17" s="50">
        <f>SUM(O17:S17)</f>
        <v>3154093</v>
      </c>
      <c r="D17" s="50">
        <f t="shared" ref="D17:D100" si="1">SUM(U17:Y17)</f>
        <v>8480000</v>
      </c>
      <c r="E17" s="50"/>
      <c r="F17" s="50"/>
      <c r="G17" s="50">
        <f t="shared" ref="G17:G64" si="2">ROUND(SUM(C17:F17)/2,0)</f>
        <v>5817047</v>
      </c>
      <c r="H17" s="50"/>
      <c r="I17" s="50">
        <f>(O17+U17)/2</f>
        <v>5177513</v>
      </c>
      <c r="J17" s="50">
        <f>(P17+V17)/2</f>
        <v>438447</v>
      </c>
      <c r="K17" s="50">
        <f>(Q17+W17)/2</f>
        <v>5941.5</v>
      </c>
      <c r="L17" s="50">
        <f>(R17+X17)/2</f>
        <v>195145</v>
      </c>
      <c r="M17" s="50">
        <f>(S17+Y17)/2</f>
        <v>0</v>
      </c>
      <c r="N17" s="50"/>
      <c r="O17" s="27">
        <f>SUMIF(IMPCO_1901001!$A$44:$A$99,$B17,IMPCO_1901001!$K$44:$K$99)</f>
        <v>1875026</v>
      </c>
      <c r="P17" s="27">
        <f>SUMIF(IMPCO_1901001!$A$100:$A$158,$B17,IMPCO_1901001!$K$100:$K$158)</f>
        <v>876894</v>
      </c>
      <c r="Q17" s="27">
        <f>SUMIF(IMPCO_1901001!$A$159:$A$190,$B17,IMPCO_1901001!$K$159:$K$190)</f>
        <v>11883</v>
      </c>
      <c r="R17" s="27">
        <f>SUMIF(IMPCO_1901001!$A$3:$A$43,$B17,IMPCO_1901001!$K$3:$K$43)</f>
        <v>390290</v>
      </c>
      <c r="S17" s="115">
        <v>0</v>
      </c>
      <c r="T17" s="50"/>
      <c r="U17" s="27">
        <f>SUMIF(IMPCO_1901001!$A$44:$A$99,$B17,IMPCO_1901001!$L$44:$L$99)</f>
        <v>8480000</v>
      </c>
      <c r="V17" s="27">
        <f>SUMIF(IMPCO_1901001!$A$100:$A$158,$B17,IMPCO_1901001!$L$100:$L$158)</f>
        <v>0</v>
      </c>
      <c r="W17" s="27">
        <f>SUMIF(IMPCO_1901001!$A$159:$A$190,$B17,IMPCO_1901001!$L$159:$L$190)</f>
        <v>0</v>
      </c>
      <c r="X17" s="27">
        <f>SUMIF(IMPCO_1901001!$A$3:$A$43,$B17,IMPCO_1901001!$L$3:$L$43)</f>
        <v>0</v>
      </c>
      <c r="Y17" s="115">
        <v>0</v>
      </c>
      <c r="Z17" s="50"/>
    </row>
    <row r="18" spans="1:26" x14ac:dyDescent="0.25">
      <c r="A18" s="113">
        <f t="shared" si="0"/>
        <v>4</v>
      </c>
      <c r="B18" s="50" t="s">
        <v>756</v>
      </c>
      <c r="C18" s="50">
        <f>SUM(O18:S18)</f>
        <v>41021678.18</v>
      </c>
      <c r="D18" s="50">
        <f>SUM(U18:Y18)</f>
        <v>46423461.589999996</v>
      </c>
      <c r="E18" s="50"/>
      <c r="F18" s="50"/>
      <c r="G18" s="50">
        <f>ROUND(SUM(C18:F18)/2,0)</f>
        <v>43722570</v>
      </c>
      <c r="H18" s="50"/>
      <c r="I18" s="50">
        <f t="shared" ref="I18:M83" si="3">(O18+U18)/2</f>
        <v>9066200.0850000009</v>
      </c>
      <c r="J18" s="50">
        <f t="shared" si="3"/>
        <v>22415054.914999999</v>
      </c>
      <c r="K18" s="50">
        <f t="shared" si="3"/>
        <v>6190568.2549999999</v>
      </c>
      <c r="L18" s="50">
        <f t="shared" si="3"/>
        <v>6050746.6299999999</v>
      </c>
      <c r="M18" s="50">
        <f t="shared" si="3"/>
        <v>0</v>
      </c>
      <c r="N18" s="50"/>
      <c r="O18" s="27">
        <f>SUMIF(IMPCO_1901001!$A$44:$A$99,$B18,IMPCO_1901001!$K$44:$K$99)</f>
        <v>8622912.5500000007</v>
      </c>
      <c r="P18" s="27">
        <f>SUMIF(IMPCO_1901001!$A$100:$A$158,$B18,IMPCO_1901001!$K$100:$K$158)</f>
        <v>20432273.48</v>
      </c>
      <c r="Q18" s="27">
        <f>SUMIF(IMPCO_1901001!$A$159:$A$190,$B18,IMPCO_1901001!$K$159:$K$190)</f>
        <v>5950562.6099999994</v>
      </c>
      <c r="R18" s="27">
        <f>SUMIF(IMPCO_1901001!$A$3:$A$43,$B18,IMPCO_1901001!$K$3:$K$43)</f>
        <v>6015929.5399999991</v>
      </c>
      <c r="S18" s="115">
        <v>0</v>
      </c>
      <c r="T18" s="50"/>
      <c r="U18" s="27">
        <f>SUMIF(IMPCO_1901001!$A$44:$A$99,$B18,IMPCO_1901001!$L$44:$L$99)</f>
        <v>9509487.6199999992</v>
      </c>
      <c r="V18" s="27">
        <f>SUMIF(IMPCO_1901001!$A$100:$A$158,$B18,IMPCO_1901001!$L$100:$L$158)</f>
        <v>24397836.350000001</v>
      </c>
      <c r="W18" s="27">
        <f>SUMIF(IMPCO_1901001!$A$159:$A$190,$B18,IMPCO_1901001!$L$159:$L$190)</f>
        <v>6430573.9000000004</v>
      </c>
      <c r="X18" s="27">
        <f>SUMIF(IMPCO_1901001!$A$3:$A$43,$B18,IMPCO_1901001!$L$3:$L$43)</f>
        <v>6085563.7200000007</v>
      </c>
      <c r="Y18" s="115">
        <v>0</v>
      </c>
      <c r="Z18" s="50"/>
    </row>
    <row r="19" spans="1:26" x14ac:dyDescent="0.25">
      <c r="A19" s="113">
        <f t="shared" si="0"/>
        <v>5</v>
      </c>
      <c r="B19" s="50" t="s">
        <v>1020</v>
      </c>
      <c r="C19" s="50">
        <f t="shared" ref="C19:C100" si="4">SUM(O19:S19)</f>
        <v>0</v>
      </c>
      <c r="D19" s="50">
        <f t="shared" si="1"/>
        <v>0</v>
      </c>
      <c r="E19" s="50"/>
      <c r="F19" s="50"/>
      <c r="G19" s="50">
        <f t="shared" si="2"/>
        <v>0</v>
      </c>
      <c r="H19" s="50"/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50"/>
      <c r="O19" s="27">
        <f>SUMIF(IMPCO_1901001!$A$44:$A$99,$B19,IMPCO_1901001!$K$44:$K$99)</f>
        <v>0</v>
      </c>
      <c r="P19" s="27">
        <f>SUMIF(IMPCO_1901001!$A$100:$A$158,$B19,IMPCO_1901001!$K$100:$K$158)</f>
        <v>0</v>
      </c>
      <c r="Q19" s="27">
        <f>SUMIF(IMPCO_1901001!$A$159:$A$190,$B19,IMPCO_1901001!$K$159:$K$190)</f>
        <v>0</v>
      </c>
      <c r="R19" s="27">
        <f>SUMIF(IMPCO_1901001!$A$3:$A$43,$B19,IMPCO_1901001!$K$3:$K$43)</f>
        <v>0</v>
      </c>
      <c r="S19" s="115">
        <v>0</v>
      </c>
      <c r="T19" s="50"/>
      <c r="U19" s="27">
        <f>SUMIF(IMPCO_1901001!$A$44:$A$99,$B19,IMPCO_1901001!$L$44:$L$99)</f>
        <v>0</v>
      </c>
      <c r="V19" s="27">
        <f>SUMIF(IMPCO_1901001!$A$100:$A$158,$B19,IMPCO_1901001!$L$100:$L$158)</f>
        <v>0</v>
      </c>
      <c r="W19" s="27">
        <f>SUMIF(IMPCO_1901001!$A$159:$A$190,$B19,IMPCO_1901001!$L$159:$L$190)</f>
        <v>0</v>
      </c>
      <c r="X19" s="27">
        <f>SUMIF(IMPCO_1901001!$A$3:$A$43,$B19,IMPCO_1901001!$L$3:$L$43)</f>
        <v>0</v>
      </c>
      <c r="Y19" s="115">
        <v>0</v>
      </c>
      <c r="Z19" s="50"/>
    </row>
    <row r="20" spans="1:26" x14ac:dyDescent="0.25">
      <c r="A20" s="113">
        <f t="shared" si="0"/>
        <v>6</v>
      </c>
      <c r="B20" s="50" t="s">
        <v>1021</v>
      </c>
      <c r="C20" s="50">
        <f t="shared" si="4"/>
        <v>3265</v>
      </c>
      <c r="D20" s="50">
        <f t="shared" si="1"/>
        <v>1959</v>
      </c>
      <c r="E20" s="50"/>
      <c r="F20" s="50"/>
      <c r="G20" s="50">
        <f t="shared" si="2"/>
        <v>2612</v>
      </c>
      <c r="H20" s="50"/>
      <c r="I20" s="50">
        <f t="shared" si="3"/>
        <v>2612</v>
      </c>
      <c r="J20" s="50">
        <f t="shared" si="3"/>
        <v>0</v>
      </c>
      <c r="K20" s="50">
        <f t="shared" si="3"/>
        <v>0</v>
      </c>
      <c r="L20" s="50">
        <f t="shared" si="3"/>
        <v>0</v>
      </c>
      <c r="M20" s="50">
        <f t="shared" si="3"/>
        <v>0</v>
      </c>
      <c r="N20" s="50"/>
      <c r="O20" s="27">
        <f>SUMIF(IMPCO_1901001!$A$44:$A$99,$B20,IMPCO_1901001!$K$44:$K$99)</f>
        <v>3265</v>
      </c>
      <c r="P20" s="27">
        <f>SUMIF(IMPCO_1901001!$A$100:$A$158,$B20,IMPCO_1901001!$K$100:$K$158)</f>
        <v>0</v>
      </c>
      <c r="Q20" s="27">
        <f>SUMIF(IMPCO_1901001!$A$159:$A$190,$B20,IMPCO_1901001!$K$159:$K$190)</f>
        <v>0</v>
      </c>
      <c r="R20" s="27">
        <f>SUMIF(IMPCO_1901001!$A$3:$A$43,$B20,IMPCO_1901001!$K$3:$K$43)</f>
        <v>0</v>
      </c>
      <c r="S20" s="115">
        <v>0</v>
      </c>
      <c r="T20" s="50"/>
      <c r="U20" s="27">
        <f>SUMIF(IMPCO_1901001!$A$44:$A$99,$B20,IMPCO_1901001!$L$44:$L$99)</f>
        <v>1959</v>
      </c>
      <c r="V20" s="27">
        <f>SUMIF(IMPCO_1901001!$A$100:$A$158,$B20,IMPCO_1901001!$L$100:$L$158)</f>
        <v>0</v>
      </c>
      <c r="W20" s="27">
        <f>SUMIF(IMPCO_1901001!$A$159:$A$190,$B20,IMPCO_1901001!$L$159:$L$190)</f>
        <v>0</v>
      </c>
      <c r="X20" s="27">
        <f>SUMIF(IMPCO_1901001!$A$3:$A$43,$B20,IMPCO_1901001!$L$3:$L$43)</f>
        <v>0</v>
      </c>
      <c r="Y20" s="115">
        <v>0</v>
      </c>
      <c r="Z20" s="50"/>
    </row>
    <row r="21" spans="1:26" x14ac:dyDescent="0.25">
      <c r="A21" s="113">
        <f t="shared" si="0"/>
        <v>7</v>
      </c>
      <c r="B21" s="50" t="s">
        <v>1022</v>
      </c>
      <c r="C21" s="50">
        <f t="shared" si="4"/>
        <v>0</v>
      </c>
      <c r="D21" s="50">
        <f t="shared" si="1"/>
        <v>0</v>
      </c>
      <c r="E21" s="50"/>
      <c r="F21" s="50"/>
      <c r="G21" s="50">
        <f t="shared" si="2"/>
        <v>0</v>
      </c>
      <c r="H21" s="50"/>
      <c r="I21" s="50">
        <f t="shared" si="3"/>
        <v>0</v>
      </c>
      <c r="J21" s="50">
        <f t="shared" si="3"/>
        <v>0</v>
      </c>
      <c r="K21" s="50">
        <f t="shared" si="3"/>
        <v>0</v>
      </c>
      <c r="L21" s="50">
        <f t="shared" si="3"/>
        <v>0</v>
      </c>
      <c r="M21" s="50">
        <f t="shared" si="3"/>
        <v>0</v>
      </c>
      <c r="N21" s="50"/>
      <c r="O21" s="27">
        <f>SUMIF(IMPCO_1901001!$A$44:$A$99,$B21,IMPCO_1901001!$K$44:$K$99)</f>
        <v>0</v>
      </c>
      <c r="P21" s="27">
        <f>SUMIF(IMPCO_1901001!$A$100:$A$158,$B21,IMPCO_1901001!$K$100:$K$158)</f>
        <v>0</v>
      </c>
      <c r="Q21" s="27">
        <f>SUMIF(IMPCO_1901001!$A$159:$A$190,$B21,IMPCO_1901001!$K$159:$K$190)</f>
        <v>0</v>
      </c>
      <c r="R21" s="27">
        <f>SUMIF(IMPCO_1901001!$A$3:$A$43,$B21,IMPCO_1901001!$K$3:$K$43)</f>
        <v>0</v>
      </c>
      <c r="S21" s="115">
        <v>0</v>
      </c>
      <c r="T21" s="50"/>
      <c r="U21" s="27">
        <f>SUMIF(IMPCO_1901001!$A$44:$A$99,$B21,IMPCO_1901001!$L$44:$L$99)</f>
        <v>0</v>
      </c>
      <c r="V21" s="27">
        <f>SUMIF(IMPCO_1901001!$A$100:$A$158,$B21,IMPCO_1901001!$L$100:$L$158)</f>
        <v>0</v>
      </c>
      <c r="W21" s="27">
        <f>SUMIF(IMPCO_1901001!$A$159:$A$190,$B21,IMPCO_1901001!$L$159:$L$190)</f>
        <v>0</v>
      </c>
      <c r="X21" s="27">
        <f>SUMIF(IMPCO_1901001!$A$3:$A$43,$B21,IMPCO_1901001!$L$3:$L$43)</f>
        <v>0</v>
      </c>
      <c r="Y21" s="115">
        <v>0</v>
      </c>
      <c r="Z21" s="50"/>
    </row>
    <row r="22" spans="1:26" x14ac:dyDescent="0.25">
      <c r="A22" s="113">
        <f t="shared" si="0"/>
        <v>8</v>
      </c>
      <c r="B22" s="50" t="s">
        <v>1023</v>
      </c>
      <c r="C22" s="50">
        <f t="shared" si="4"/>
        <v>5147593.58</v>
      </c>
      <c r="D22" s="50">
        <f t="shared" si="1"/>
        <v>4854133.8899999997</v>
      </c>
      <c r="E22" s="50"/>
      <c r="F22" s="50"/>
      <c r="G22" s="50">
        <f t="shared" si="2"/>
        <v>5000864</v>
      </c>
      <c r="H22" s="50"/>
      <c r="I22" s="50">
        <f t="shared" si="3"/>
        <v>0</v>
      </c>
      <c r="J22" s="50">
        <f t="shared" si="3"/>
        <v>0</v>
      </c>
      <c r="K22" s="50">
        <f t="shared" si="3"/>
        <v>1078573.625</v>
      </c>
      <c r="L22" s="50">
        <f t="shared" si="3"/>
        <v>3922290.1100000003</v>
      </c>
      <c r="M22" s="50">
        <f t="shared" si="3"/>
        <v>0</v>
      </c>
      <c r="N22" s="50"/>
      <c r="O22" s="27">
        <f>SUMIF(IMPCO_1901001!$A$44:$A$99,$B22,IMPCO_1901001!$K$44:$K$99)</f>
        <v>0</v>
      </c>
      <c r="P22" s="27">
        <f>SUMIF(IMPCO_1901001!$A$100:$A$158,$B22,IMPCO_1901001!$K$100:$K$158)</f>
        <v>0</v>
      </c>
      <c r="Q22" s="27">
        <f>SUMIF(IMPCO_1901001!$A$159:$A$190,$B22,IMPCO_1901001!$K$159:$K$190)</f>
        <v>1127738.3999999999</v>
      </c>
      <c r="R22" s="27">
        <f>SUMIF(IMPCO_1901001!$A$3:$A$43,$B22,IMPCO_1901001!$K$3:$K$43)</f>
        <v>4019855.18</v>
      </c>
      <c r="S22" s="115">
        <v>0</v>
      </c>
      <c r="T22" s="50"/>
      <c r="U22" s="27">
        <f>SUMIF(IMPCO_1901001!$A$44:$A$99,$B22,IMPCO_1901001!$L$44:$L$99)</f>
        <v>0</v>
      </c>
      <c r="V22" s="27">
        <f>SUMIF(IMPCO_1901001!$A$100:$A$158,$B22,IMPCO_1901001!$L$100:$L$158)</f>
        <v>0</v>
      </c>
      <c r="W22" s="27">
        <f>SUMIF(IMPCO_1901001!$A$159:$A$190,$B22,IMPCO_1901001!$L$159:$L$190)</f>
        <v>1029408.85</v>
      </c>
      <c r="X22" s="27">
        <f>SUMIF(IMPCO_1901001!$A$3:$A$43,$B22,IMPCO_1901001!$L$3:$L$43)</f>
        <v>3824725.04</v>
      </c>
      <c r="Y22" s="115">
        <v>0</v>
      </c>
      <c r="Z22" s="50"/>
    </row>
    <row r="23" spans="1:26" x14ac:dyDescent="0.25">
      <c r="A23" s="113">
        <f t="shared" si="0"/>
        <v>9</v>
      </c>
      <c r="B23" s="50" t="s">
        <v>1024</v>
      </c>
      <c r="C23" s="50">
        <f t="shared" si="4"/>
        <v>-0.89</v>
      </c>
      <c r="D23" s="50">
        <f t="shared" si="1"/>
        <v>-0.89</v>
      </c>
      <c r="E23" s="50"/>
      <c r="F23" s="50"/>
      <c r="G23" s="50">
        <f t="shared" si="2"/>
        <v>-1</v>
      </c>
      <c r="H23" s="50"/>
      <c r="I23" s="50">
        <f t="shared" si="3"/>
        <v>0</v>
      </c>
      <c r="J23" s="50">
        <f t="shared" si="3"/>
        <v>0</v>
      </c>
      <c r="K23" s="50">
        <f t="shared" si="3"/>
        <v>0</v>
      </c>
      <c r="L23" s="50">
        <f t="shared" si="3"/>
        <v>-0.89</v>
      </c>
      <c r="M23" s="50">
        <f t="shared" si="3"/>
        <v>0</v>
      </c>
      <c r="N23" s="50"/>
      <c r="O23" s="27">
        <f>SUMIF(IMPCO_1901001!$A$44:$A$99,$B23,IMPCO_1901001!$K$44:$K$99)</f>
        <v>0</v>
      </c>
      <c r="P23" s="27">
        <f>SUMIF(IMPCO_1901001!$A$100:$A$158,$B23,IMPCO_1901001!$K$100:$K$158)</f>
        <v>0</v>
      </c>
      <c r="Q23" s="27">
        <f>SUMIF(IMPCO_1901001!$A$159:$A$190,$B23,IMPCO_1901001!$K$159:$K$190)</f>
        <v>0</v>
      </c>
      <c r="R23" s="27">
        <f>SUMIF(IMPCO_1901001!$A$3:$A$43,$B23,IMPCO_1901001!$K$3:$K$43)</f>
        <v>-0.89</v>
      </c>
      <c r="S23" s="115">
        <v>0</v>
      </c>
      <c r="T23" s="50"/>
      <c r="U23" s="27">
        <f>SUMIF(IMPCO_1901001!$A$44:$A$99,$B23,IMPCO_1901001!$L$44:$L$99)</f>
        <v>0</v>
      </c>
      <c r="V23" s="27">
        <f>SUMIF(IMPCO_1901001!$A$100:$A$158,$B23,IMPCO_1901001!$L$100:$L$158)</f>
        <v>0</v>
      </c>
      <c r="W23" s="27">
        <f>SUMIF(IMPCO_1901001!$A$159:$A$190,$B23,IMPCO_1901001!$L$159:$L$190)</f>
        <v>0</v>
      </c>
      <c r="X23" s="27">
        <f>SUMIF(IMPCO_1901001!$A$3:$A$43,$B23,IMPCO_1901001!$L$3:$L$43)</f>
        <v>-0.89</v>
      </c>
      <c r="Y23" s="115">
        <v>0</v>
      </c>
      <c r="Z23" s="50"/>
    </row>
    <row r="24" spans="1:26" x14ac:dyDescent="0.25">
      <c r="A24" s="113">
        <f t="shared" si="0"/>
        <v>10</v>
      </c>
      <c r="B24" s="50" t="s">
        <v>100</v>
      </c>
      <c r="C24" s="50">
        <f t="shared" si="4"/>
        <v>-2128669.4699999997</v>
      </c>
      <c r="D24" s="50">
        <f t="shared" si="1"/>
        <v>2883612.73</v>
      </c>
      <c r="E24" s="50"/>
      <c r="F24" s="50"/>
      <c r="G24" s="50">
        <f t="shared" si="2"/>
        <v>377472</v>
      </c>
      <c r="H24" s="50"/>
      <c r="I24" s="50">
        <f t="shared" si="3"/>
        <v>527596.73499999999</v>
      </c>
      <c r="J24" s="50">
        <f t="shared" si="3"/>
        <v>0</v>
      </c>
      <c r="K24" s="50">
        <f t="shared" si="3"/>
        <v>478631.67000000004</v>
      </c>
      <c r="L24" s="50">
        <f t="shared" si="3"/>
        <v>-628756.77499999991</v>
      </c>
      <c r="M24" s="50">
        <f t="shared" si="3"/>
        <v>0</v>
      </c>
      <c r="N24" s="50"/>
      <c r="O24" s="27">
        <f>SUMIF(IMPCO_1901001!$A$44:$A$99,$B24,IMPCO_1901001!$K$44:$K$99)</f>
        <v>779427</v>
      </c>
      <c r="P24" s="27">
        <f>SUMIF(IMPCO_1901001!$A$100:$A$158,$B24,IMPCO_1901001!$K$100:$K$158)</f>
        <v>0</v>
      </c>
      <c r="Q24" s="27">
        <f>SUMIF(IMPCO_1901001!$A$159:$A$190,$B24,IMPCO_1901001!$K$159:$K$190)</f>
        <v>46361.31</v>
      </c>
      <c r="R24" s="27">
        <f>SUMIF(IMPCO_1901001!$A$3:$A$43,$B24,IMPCO_1901001!$K$3:$K$43)</f>
        <v>-2954457.78</v>
      </c>
      <c r="S24" s="115">
        <v>0</v>
      </c>
      <c r="T24" s="50"/>
      <c r="U24" s="27">
        <f>SUMIF(IMPCO_1901001!$A$44:$A$99,$B24,IMPCO_1901001!$L$44:$L$99)</f>
        <v>275766.46999999997</v>
      </c>
      <c r="V24" s="27">
        <f>SUMIF(IMPCO_1901001!$A$100:$A$158,$B24,IMPCO_1901001!$L$100:$L$158)</f>
        <v>0</v>
      </c>
      <c r="W24" s="27">
        <f>SUMIF(IMPCO_1901001!$A$159:$A$190,$B24,IMPCO_1901001!$L$159:$L$190)</f>
        <v>910902.03</v>
      </c>
      <c r="X24" s="27">
        <f>SUMIF(IMPCO_1901001!$A$3:$A$43,$B24,IMPCO_1901001!$L$3:$L$43)</f>
        <v>1696944.23</v>
      </c>
      <c r="Y24" s="115">
        <v>0</v>
      </c>
      <c r="Z24" s="50"/>
    </row>
    <row r="25" spans="1:26" x14ac:dyDescent="0.25">
      <c r="A25" s="113">
        <f t="shared" si="0"/>
        <v>11</v>
      </c>
      <c r="B25" s="50" t="s">
        <v>748</v>
      </c>
      <c r="C25" s="50">
        <f t="shared" si="4"/>
        <v>475341.0400000001</v>
      </c>
      <c r="D25" s="50">
        <f t="shared" si="1"/>
        <v>1919770.73</v>
      </c>
      <c r="E25" s="50"/>
      <c r="F25" s="50"/>
      <c r="G25" s="50">
        <f t="shared" si="2"/>
        <v>1197556</v>
      </c>
      <c r="H25" s="50"/>
      <c r="I25" s="50">
        <f t="shared" si="3"/>
        <v>-178513.58</v>
      </c>
      <c r="J25" s="50">
        <f t="shared" si="3"/>
        <v>3291.3249999999998</v>
      </c>
      <c r="K25" s="50">
        <f t="shared" si="3"/>
        <v>1168412.4500000002</v>
      </c>
      <c r="L25" s="50">
        <f t="shared" si="3"/>
        <v>204365.69</v>
      </c>
      <c r="M25" s="50">
        <f t="shared" si="3"/>
        <v>0</v>
      </c>
      <c r="N25" s="50"/>
      <c r="O25" s="27">
        <f>SUMIF(IMPCO_1901001!$A$44:$A$99,$B25,IMPCO_1901001!$K$44:$K$99)</f>
        <v>-697816.7</v>
      </c>
      <c r="P25" s="27">
        <f>SUMIF(IMPCO_1901001!$A$100:$A$158,$B25,IMPCO_1901001!$K$100:$K$158)</f>
        <v>0</v>
      </c>
      <c r="Q25" s="27">
        <f>SUMIF(IMPCO_1901001!$A$159:$A$190,$B25,IMPCO_1901001!$K$159:$K$190)</f>
        <v>968792.05</v>
      </c>
      <c r="R25" s="27">
        <f>SUMIF(IMPCO_1901001!$A$3:$A$43,$B25,IMPCO_1901001!$K$3:$K$43)</f>
        <v>204365.69</v>
      </c>
      <c r="S25" s="115">
        <v>0</v>
      </c>
      <c r="T25" s="50"/>
      <c r="U25" s="27">
        <f>SUMIF(IMPCO_1901001!$A$44:$A$99,$B25,IMPCO_1901001!$L$44:$L$99)</f>
        <v>340789.54</v>
      </c>
      <c r="V25" s="27">
        <f>SUMIF(IMPCO_1901001!$A$100:$A$158,$B25,IMPCO_1901001!$L$100:$L$158)</f>
        <v>6582.65</v>
      </c>
      <c r="W25" s="27">
        <f>SUMIF(IMPCO_1901001!$A$159:$A$190,$B25,IMPCO_1901001!$L$159:$L$190)</f>
        <v>1368032.85</v>
      </c>
      <c r="X25" s="27">
        <f>SUMIF(IMPCO_1901001!$A$3:$A$43,$B25,IMPCO_1901001!$L$3:$L$43)</f>
        <v>204365.69</v>
      </c>
      <c r="Y25" s="115">
        <v>0</v>
      </c>
      <c r="Z25" s="50"/>
    </row>
    <row r="26" spans="1:26" x14ac:dyDescent="0.25">
      <c r="A26" s="113">
        <f t="shared" si="0"/>
        <v>12</v>
      </c>
      <c r="B26" s="50" t="s">
        <v>1025</v>
      </c>
      <c r="C26" s="50">
        <f t="shared" si="4"/>
        <v>-650000</v>
      </c>
      <c r="D26" s="50">
        <f t="shared" si="1"/>
        <v>-650000</v>
      </c>
      <c r="E26" s="50"/>
      <c r="F26" s="50"/>
      <c r="G26" s="50">
        <f t="shared" si="2"/>
        <v>-650000</v>
      </c>
      <c r="H26" s="50"/>
      <c r="I26" s="50">
        <f t="shared" si="3"/>
        <v>0</v>
      </c>
      <c r="J26" s="50">
        <f t="shared" si="3"/>
        <v>0</v>
      </c>
      <c r="K26" s="50">
        <f t="shared" si="3"/>
        <v>-650000</v>
      </c>
      <c r="L26" s="50">
        <f t="shared" si="3"/>
        <v>0</v>
      </c>
      <c r="M26" s="50">
        <f t="shared" si="3"/>
        <v>0</v>
      </c>
      <c r="N26" s="50"/>
      <c r="O26" s="27">
        <f>SUMIF(IMPCO_1901001!$A$44:$A$99,$B26,IMPCO_1901001!$K$44:$K$99)</f>
        <v>0</v>
      </c>
      <c r="P26" s="27">
        <f>SUMIF(IMPCO_1901001!$A$100:$A$158,$B26,IMPCO_1901001!$K$100:$K$158)</f>
        <v>0</v>
      </c>
      <c r="Q26" s="27">
        <f>SUMIF(IMPCO_1901001!$A$159:$A$190,$B26,IMPCO_1901001!$K$159:$K$190)</f>
        <v>-650000</v>
      </c>
      <c r="R26" s="27">
        <f>SUMIF(IMPCO_1901001!$A$3:$A$43,$B26,IMPCO_1901001!$K$3:$K$43)</f>
        <v>0</v>
      </c>
      <c r="S26" s="115">
        <v>0</v>
      </c>
      <c r="T26" s="50"/>
      <c r="U26" s="27">
        <f>SUMIF(IMPCO_1901001!$A$44:$A$99,$B26,IMPCO_1901001!$L$44:$L$99)</f>
        <v>0</v>
      </c>
      <c r="V26" s="27">
        <f>SUMIF(IMPCO_1901001!$A$100:$A$158,$B26,IMPCO_1901001!$L$100:$L$158)</f>
        <v>0</v>
      </c>
      <c r="W26" s="27">
        <f>SUMIF(IMPCO_1901001!$A$159:$A$190,$B26,IMPCO_1901001!$L$159:$L$190)</f>
        <v>-650000</v>
      </c>
      <c r="X26" s="27">
        <f>SUMIF(IMPCO_1901001!$A$3:$A$43,$B26,IMPCO_1901001!$L$3:$L$43)</f>
        <v>0</v>
      </c>
      <c r="Y26" s="115">
        <v>0</v>
      </c>
      <c r="Z26" s="50"/>
    </row>
    <row r="27" spans="1:26" x14ac:dyDescent="0.25">
      <c r="A27" s="113">
        <f t="shared" si="0"/>
        <v>13</v>
      </c>
      <c r="B27" s="50" t="s">
        <v>1026</v>
      </c>
      <c r="C27" s="50">
        <f t="shared" si="4"/>
        <v>650001</v>
      </c>
      <c r="D27" s="50">
        <f t="shared" si="1"/>
        <v>650001</v>
      </c>
      <c r="E27" s="50"/>
      <c r="F27" s="50"/>
      <c r="G27" s="50">
        <f t="shared" si="2"/>
        <v>650001</v>
      </c>
      <c r="H27" s="50"/>
      <c r="I27" s="50">
        <f t="shared" si="3"/>
        <v>0</v>
      </c>
      <c r="J27" s="50">
        <f t="shared" si="3"/>
        <v>0</v>
      </c>
      <c r="K27" s="50">
        <f t="shared" si="3"/>
        <v>650001</v>
      </c>
      <c r="L27" s="50">
        <f t="shared" si="3"/>
        <v>0</v>
      </c>
      <c r="M27" s="50">
        <f t="shared" si="3"/>
        <v>0</v>
      </c>
      <c r="N27" s="50"/>
      <c r="O27" s="27">
        <f>SUMIF(IMPCO_1901001!$A$44:$A$99,$B27,IMPCO_1901001!$K$44:$K$99)</f>
        <v>0</v>
      </c>
      <c r="P27" s="27">
        <f>SUMIF(IMPCO_1901001!$A$100:$A$158,$B27,IMPCO_1901001!$K$100:$K$158)</f>
        <v>0</v>
      </c>
      <c r="Q27" s="27">
        <f>SUMIF(IMPCO_1901001!$A$159:$A$190,$B27,IMPCO_1901001!$K$159:$K$190)</f>
        <v>650001</v>
      </c>
      <c r="R27" s="27">
        <f>SUMIF(IMPCO_1901001!$A$3:$A$43,$B27,IMPCO_1901001!$K$3:$K$43)</f>
        <v>0</v>
      </c>
      <c r="S27" s="115">
        <v>0</v>
      </c>
      <c r="T27" s="50"/>
      <c r="U27" s="27">
        <f>SUMIF(IMPCO_1901001!$A$44:$A$99,$B27,IMPCO_1901001!$L$44:$L$99)</f>
        <v>0</v>
      </c>
      <c r="V27" s="27">
        <f>SUMIF(IMPCO_1901001!$A$100:$A$158,$B27,IMPCO_1901001!$L$100:$L$158)</f>
        <v>0</v>
      </c>
      <c r="W27" s="27">
        <f>SUMIF(IMPCO_1901001!$A$159:$A$190,$B27,IMPCO_1901001!$L$159:$L$190)</f>
        <v>650001</v>
      </c>
      <c r="X27" s="27">
        <f>SUMIF(IMPCO_1901001!$A$3:$A$43,$B27,IMPCO_1901001!$L$3:$L$43)</f>
        <v>0</v>
      </c>
      <c r="Y27" s="115">
        <v>0</v>
      </c>
      <c r="Z27" s="50"/>
    </row>
    <row r="28" spans="1:26" x14ac:dyDescent="0.25">
      <c r="A28" s="113">
        <f t="shared" si="0"/>
        <v>14</v>
      </c>
      <c r="B28" s="50" t="s">
        <v>1027</v>
      </c>
      <c r="C28" s="50">
        <f t="shared" si="4"/>
        <v>8737302.8100000005</v>
      </c>
      <c r="D28" s="50">
        <f t="shared" si="1"/>
        <v>7477020.21</v>
      </c>
      <c r="E28" s="50"/>
      <c r="F28" s="50"/>
      <c r="G28" s="50">
        <f t="shared" si="2"/>
        <v>8107162</v>
      </c>
      <c r="H28" s="50"/>
      <c r="I28" s="50">
        <f t="shared" si="3"/>
        <v>8107161.5099999998</v>
      </c>
      <c r="J28" s="50">
        <f t="shared" si="3"/>
        <v>0</v>
      </c>
      <c r="K28" s="50">
        <f t="shared" si="3"/>
        <v>0</v>
      </c>
      <c r="L28" s="50">
        <f t="shared" si="3"/>
        <v>0</v>
      </c>
      <c r="M28" s="50">
        <f t="shared" si="3"/>
        <v>0</v>
      </c>
      <c r="N28" s="50"/>
      <c r="O28" s="27">
        <f>SUMIF(IMPCO_1901001!$A$44:$A$99,$B28,IMPCO_1901001!$K$44:$K$99)</f>
        <v>8737302.8100000005</v>
      </c>
      <c r="P28" s="27">
        <f>SUMIF(IMPCO_1901001!$A$100:$A$158,$B28,IMPCO_1901001!$K$100:$K$158)</f>
        <v>0</v>
      </c>
      <c r="Q28" s="27">
        <f>SUMIF(IMPCO_1901001!$A$159:$A$190,$B28,IMPCO_1901001!$K$159:$K$190)</f>
        <v>0</v>
      </c>
      <c r="R28" s="27">
        <f>SUMIF(IMPCO_1901001!$A$3:$A$43,$B28,IMPCO_1901001!$K$3:$K$43)</f>
        <v>0</v>
      </c>
      <c r="S28" s="115">
        <v>0</v>
      </c>
      <c r="T28" s="50"/>
      <c r="U28" s="27">
        <f>SUMIF(IMPCO_1901001!$A$44:$A$99,$B28,IMPCO_1901001!$L$44:$L$99)</f>
        <v>7477020.21</v>
      </c>
      <c r="V28" s="27">
        <f>SUMIF(IMPCO_1901001!$A$100:$A$158,$B28,IMPCO_1901001!$L$100:$L$158)</f>
        <v>0</v>
      </c>
      <c r="W28" s="27">
        <f>SUMIF(IMPCO_1901001!$A$159:$A$190,$B28,IMPCO_1901001!$L$159:$L$190)</f>
        <v>0</v>
      </c>
      <c r="X28" s="27">
        <f>SUMIF(IMPCO_1901001!$A$3:$A$43,$B28,IMPCO_1901001!$L$3:$L$43)</f>
        <v>0</v>
      </c>
      <c r="Y28" s="115">
        <v>0</v>
      </c>
      <c r="Z28" s="50"/>
    </row>
    <row r="29" spans="1:26" x14ac:dyDescent="0.25">
      <c r="A29" s="113">
        <f t="shared" si="0"/>
        <v>15</v>
      </c>
      <c r="B29" s="50" t="s">
        <v>745</v>
      </c>
      <c r="C29" s="50">
        <f t="shared" si="4"/>
        <v>-871424.75</v>
      </c>
      <c r="D29" s="50">
        <f t="shared" si="1"/>
        <v>-502318.6</v>
      </c>
      <c r="E29" s="50"/>
      <c r="F29" s="50"/>
      <c r="G29" s="50">
        <f t="shared" si="2"/>
        <v>-686872</v>
      </c>
      <c r="H29" s="50"/>
      <c r="I29" s="50">
        <f t="shared" si="3"/>
        <v>-686871.67500000005</v>
      </c>
      <c r="J29" s="50">
        <f t="shared" si="3"/>
        <v>0</v>
      </c>
      <c r="K29" s="50">
        <f t="shared" si="3"/>
        <v>0</v>
      </c>
      <c r="L29" s="50">
        <f t="shared" si="3"/>
        <v>0</v>
      </c>
      <c r="M29" s="50">
        <f t="shared" si="3"/>
        <v>0</v>
      </c>
      <c r="N29" s="50"/>
      <c r="O29" s="27">
        <f>SUMIF(IMPCO_1901001!$A$44:$A$99,$B29,IMPCO_1901001!$K$44:$K$99)</f>
        <v>-871424.75</v>
      </c>
      <c r="P29" s="27">
        <f>SUMIF(IMPCO_1901001!$A$100:$A$158,$B29,IMPCO_1901001!$K$100:$K$158)</f>
        <v>0</v>
      </c>
      <c r="Q29" s="27">
        <f>SUMIF(IMPCO_1901001!$A$159:$A$190,$B29,IMPCO_1901001!$K$159:$K$190)</f>
        <v>0</v>
      </c>
      <c r="R29" s="27">
        <f>SUMIF(IMPCO_1901001!$A$3:$A$43,$B29,IMPCO_1901001!$K$3:$K$43)</f>
        <v>0</v>
      </c>
      <c r="S29" s="115">
        <v>0</v>
      </c>
      <c r="T29" s="50"/>
      <c r="U29" s="27">
        <f>SUMIF(IMPCO_1901001!$A$44:$A$99,$B29,IMPCO_1901001!$L$44:$L$99)</f>
        <v>-502318.6</v>
      </c>
      <c r="V29" s="27">
        <f>SUMIF(IMPCO_1901001!$A$100:$A$158,$B29,IMPCO_1901001!$L$100:$L$158)</f>
        <v>0</v>
      </c>
      <c r="W29" s="27">
        <f>SUMIF(IMPCO_1901001!$A$159:$A$190,$B29,IMPCO_1901001!$L$159:$L$190)</f>
        <v>0</v>
      </c>
      <c r="X29" s="27">
        <f>SUMIF(IMPCO_1901001!$A$3:$A$43,$B29,IMPCO_1901001!$L$3:$L$43)</f>
        <v>0</v>
      </c>
      <c r="Y29" s="115">
        <v>0</v>
      </c>
      <c r="Z29" s="50"/>
    </row>
    <row r="30" spans="1:26" x14ac:dyDescent="0.25">
      <c r="A30" s="113">
        <f t="shared" si="0"/>
        <v>16</v>
      </c>
      <c r="B30" s="50" t="s">
        <v>744</v>
      </c>
      <c r="C30" s="50">
        <f t="shared" si="4"/>
        <v>98438.76999999999</v>
      </c>
      <c r="D30" s="50">
        <f t="shared" si="1"/>
        <v>139580.61000000002</v>
      </c>
      <c r="E30" s="50"/>
      <c r="F30" s="50"/>
      <c r="G30" s="50">
        <f t="shared" si="2"/>
        <v>119010</v>
      </c>
      <c r="H30" s="50"/>
      <c r="I30" s="50">
        <f t="shared" si="3"/>
        <v>18115.37</v>
      </c>
      <c r="J30" s="50">
        <f t="shared" si="3"/>
        <v>27394.224999999999</v>
      </c>
      <c r="K30" s="50">
        <f t="shared" si="3"/>
        <v>3408.01</v>
      </c>
      <c r="L30" s="50">
        <f t="shared" si="3"/>
        <v>70092.085000000006</v>
      </c>
      <c r="M30" s="50">
        <f t="shared" si="3"/>
        <v>0</v>
      </c>
      <c r="N30" s="50"/>
      <c r="O30" s="27">
        <f>SUMIF(IMPCO_1901001!$A$44:$A$99,$B30,IMPCO_1901001!$K$44:$K$99)</f>
        <v>19894.169999999998</v>
      </c>
      <c r="P30" s="27">
        <f>SUMIF(IMPCO_1901001!$A$100:$A$158,$B30,IMPCO_1901001!$K$100:$K$158)</f>
        <v>39442.699999999997</v>
      </c>
      <c r="Q30" s="27">
        <f>SUMIF(IMPCO_1901001!$A$159:$A$190,$B30,IMPCO_1901001!$K$159:$K$190)</f>
        <v>548.44000000000005</v>
      </c>
      <c r="R30" s="27">
        <f>SUMIF(IMPCO_1901001!$A$3:$A$43,$B30,IMPCO_1901001!$K$3:$K$43)</f>
        <v>38553.46</v>
      </c>
      <c r="S30" s="115">
        <v>0</v>
      </c>
      <c r="T30" s="50"/>
      <c r="U30" s="27">
        <f>SUMIF(IMPCO_1901001!$A$44:$A$99,$B30,IMPCO_1901001!$L$44:$L$99)</f>
        <v>16336.57</v>
      </c>
      <c r="V30" s="27">
        <f>SUMIF(IMPCO_1901001!$A$100:$A$158,$B30,IMPCO_1901001!$L$100:$L$158)</f>
        <v>15345.75</v>
      </c>
      <c r="W30" s="27">
        <f>SUMIF(IMPCO_1901001!$A$159:$A$190,$B30,IMPCO_1901001!$L$159:$L$190)</f>
        <v>6267.58</v>
      </c>
      <c r="X30" s="27">
        <f>SUMIF(IMPCO_1901001!$A$3:$A$43,$B30,IMPCO_1901001!$L$3:$L$43)</f>
        <v>101630.71</v>
      </c>
      <c r="Y30" s="115">
        <v>0</v>
      </c>
      <c r="Z30" s="50"/>
    </row>
    <row r="31" spans="1:26" x14ac:dyDescent="0.25">
      <c r="A31" s="113">
        <f t="shared" si="0"/>
        <v>17</v>
      </c>
      <c r="B31" s="50" t="s">
        <v>1028</v>
      </c>
      <c r="C31" s="50">
        <f t="shared" si="4"/>
        <v>0</v>
      </c>
      <c r="D31" s="50">
        <f t="shared" si="1"/>
        <v>0</v>
      </c>
      <c r="E31" s="50"/>
      <c r="F31" s="50"/>
      <c r="G31" s="50">
        <f t="shared" si="2"/>
        <v>0</v>
      </c>
      <c r="H31" s="50"/>
      <c r="I31" s="50">
        <f t="shared" si="3"/>
        <v>0</v>
      </c>
      <c r="J31" s="50">
        <f t="shared" si="3"/>
        <v>0</v>
      </c>
      <c r="K31" s="50">
        <f t="shared" si="3"/>
        <v>0</v>
      </c>
      <c r="L31" s="50">
        <f t="shared" si="3"/>
        <v>0</v>
      </c>
      <c r="M31" s="50">
        <f t="shared" si="3"/>
        <v>0</v>
      </c>
      <c r="N31" s="50"/>
      <c r="O31" s="27">
        <f>SUMIF(IMPCO_1901001!$A$44:$A$99,$B31,IMPCO_1901001!$K$44:$K$99)</f>
        <v>0</v>
      </c>
      <c r="P31" s="27">
        <f>SUMIF(IMPCO_1901001!$A$100:$A$158,$B31,IMPCO_1901001!$K$100:$K$158)</f>
        <v>0</v>
      </c>
      <c r="Q31" s="27">
        <f>SUMIF(IMPCO_1901001!$A$159:$A$190,$B31,IMPCO_1901001!$K$159:$K$190)</f>
        <v>0</v>
      </c>
      <c r="R31" s="27">
        <f>SUMIF(IMPCO_1901001!$A$3:$A$43,$B31,IMPCO_1901001!$K$3:$K$43)</f>
        <v>0</v>
      </c>
      <c r="S31" s="115">
        <v>0</v>
      </c>
      <c r="T31" s="50"/>
      <c r="U31" s="27">
        <f>SUMIF(IMPCO_1901001!$A$44:$A$99,$B31,IMPCO_1901001!$L$44:$L$99)</f>
        <v>0</v>
      </c>
      <c r="V31" s="27">
        <f>SUMIF(IMPCO_1901001!$A$100:$A$158,$B31,IMPCO_1901001!$L$100:$L$158)</f>
        <v>0</v>
      </c>
      <c r="W31" s="27">
        <f>SUMIF(IMPCO_1901001!$A$159:$A$190,$B31,IMPCO_1901001!$L$159:$L$190)</f>
        <v>0</v>
      </c>
      <c r="X31" s="27">
        <f>SUMIF(IMPCO_1901001!$A$3:$A$43,$B31,IMPCO_1901001!$L$3:$L$43)</f>
        <v>0</v>
      </c>
      <c r="Y31" s="115">
        <v>0</v>
      </c>
      <c r="Z31" s="50"/>
    </row>
    <row r="32" spans="1:26" x14ac:dyDescent="0.25">
      <c r="A32" s="113">
        <f t="shared" si="0"/>
        <v>18</v>
      </c>
      <c r="B32" s="50" t="s">
        <v>56</v>
      </c>
      <c r="C32" s="50">
        <f t="shared" si="4"/>
        <v>-32639738.119999997</v>
      </c>
      <c r="D32" s="50">
        <f t="shared" si="1"/>
        <v>-31918340.129999999</v>
      </c>
      <c r="E32" s="50"/>
      <c r="F32" s="50"/>
      <c r="G32" s="50">
        <f t="shared" si="2"/>
        <v>-32279039</v>
      </c>
      <c r="H32" s="50"/>
      <c r="I32" s="50">
        <f t="shared" si="3"/>
        <v>-6933990.2000000002</v>
      </c>
      <c r="J32" s="50">
        <f t="shared" si="3"/>
        <v>-9291677.7149999999</v>
      </c>
      <c r="K32" s="50">
        <f t="shared" si="3"/>
        <v>-1858766.0150000001</v>
      </c>
      <c r="L32" s="50">
        <f t="shared" si="3"/>
        <v>-14194605.195</v>
      </c>
      <c r="M32" s="50">
        <f t="shared" si="3"/>
        <v>0</v>
      </c>
      <c r="N32" s="50"/>
      <c r="O32" s="27">
        <f>SUMIF(IMPCO_1901001!$A$44:$A$99,$B32,IMPCO_1901001!$K$44:$K$99)</f>
        <v>-6924537.3300000001</v>
      </c>
      <c r="P32" s="27">
        <f>SUMIF(IMPCO_1901001!$A$100:$A$158,$B32,IMPCO_1901001!$K$100:$K$158)</f>
        <v>-9421493.9000000004</v>
      </c>
      <c r="Q32" s="27">
        <f>SUMIF(IMPCO_1901001!$A$159:$A$190,$B32,IMPCO_1901001!$K$159:$K$190)</f>
        <v>-1943709.95</v>
      </c>
      <c r="R32" s="27">
        <f>SUMIF(IMPCO_1901001!$A$3:$A$43,$B32,IMPCO_1901001!$K$3:$K$43)</f>
        <v>-14349996.939999999</v>
      </c>
      <c r="S32" s="115">
        <v>0</v>
      </c>
      <c r="T32" s="50"/>
      <c r="U32" s="27">
        <f>SUMIF(IMPCO_1901001!$A$44:$A$99,$B32,IMPCO_1901001!$L$44:$L$99)</f>
        <v>-6943443.0700000003</v>
      </c>
      <c r="V32" s="27">
        <f>SUMIF(IMPCO_1901001!$A$100:$A$158,$B32,IMPCO_1901001!$L$100:$L$158)</f>
        <v>-9161861.5299999993</v>
      </c>
      <c r="W32" s="27">
        <f>SUMIF(IMPCO_1901001!$A$159:$A$190,$B32,IMPCO_1901001!$L$159:$L$190)</f>
        <v>-1773822.08</v>
      </c>
      <c r="X32" s="27">
        <f>SUMIF(IMPCO_1901001!$A$3:$A$43,$B32,IMPCO_1901001!$L$3:$L$43)</f>
        <v>-14039213.449999999</v>
      </c>
      <c r="Y32" s="115">
        <v>0</v>
      </c>
      <c r="Z32" s="50"/>
    </row>
    <row r="33" spans="1:26" x14ac:dyDescent="0.25">
      <c r="A33" s="113">
        <f t="shared" si="0"/>
        <v>19</v>
      </c>
      <c r="B33" s="50" t="s">
        <v>88</v>
      </c>
      <c r="C33" s="50">
        <f>SUM(O33:S33)</f>
        <v>43522424.75</v>
      </c>
      <c r="D33" s="50">
        <f>SUM(U33:Y33)</f>
        <v>44464575.400000006</v>
      </c>
      <c r="E33" s="50"/>
      <c r="F33" s="50"/>
      <c r="G33" s="50">
        <f>ROUND(SUM(C33:F33)/2,0)</f>
        <v>43993500</v>
      </c>
      <c r="H33" s="50"/>
      <c r="I33" s="50">
        <f t="shared" si="3"/>
        <v>8737488.0250000004</v>
      </c>
      <c r="J33" s="50">
        <f t="shared" si="3"/>
        <v>11771250.050000001</v>
      </c>
      <c r="K33" s="50">
        <f t="shared" si="3"/>
        <v>4219887.5250000004</v>
      </c>
      <c r="L33" s="50">
        <f t="shared" si="3"/>
        <v>19264874.475000001</v>
      </c>
      <c r="M33" s="50">
        <f t="shared" si="3"/>
        <v>0</v>
      </c>
      <c r="N33" s="50"/>
      <c r="O33" s="27">
        <f>SUMIF(IMPCO_1901001!$A$44:$A$99,$B33,IMPCO_1901001!$K$44:$K$99)</f>
        <v>9805745.25</v>
      </c>
      <c r="P33" s="27">
        <f>SUMIF(IMPCO_1901001!$A$100:$A$158,$B33,IMPCO_1901001!$K$100:$K$158)</f>
        <v>10016423.550000001</v>
      </c>
      <c r="Q33" s="27">
        <f>SUMIF(IMPCO_1901001!$A$159:$A$190,$B33,IMPCO_1901001!$K$159:$K$190)</f>
        <v>4302533.55</v>
      </c>
      <c r="R33" s="27">
        <f>SUMIF(IMPCO_1901001!$A$3:$A$43,$B33,IMPCO_1901001!$K$3:$K$43)</f>
        <v>19397722.399999999</v>
      </c>
      <c r="S33" s="115">
        <v>0</v>
      </c>
      <c r="T33" s="50"/>
      <c r="U33" s="27">
        <f>SUMIF(IMPCO_1901001!$A$44:$A$99,$B33,IMPCO_1901001!$L$44:$L$99)</f>
        <v>7669230.7999999998</v>
      </c>
      <c r="V33" s="27">
        <f>SUMIF(IMPCO_1901001!$A$100:$A$158,$B33,IMPCO_1901001!$L$100:$L$158)</f>
        <v>13526076.550000001</v>
      </c>
      <c r="W33" s="27">
        <f>SUMIF(IMPCO_1901001!$A$159:$A$190,$B33,IMPCO_1901001!$L$159:$L$190)</f>
        <v>4137241.5</v>
      </c>
      <c r="X33" s="27">
        <f>SUMIF(IMPCO_1901001!$A$3:$A$43,$B33,IMPCO_1901001!$L$3:$L$43)</f>
        <v>19132026.550000001</v>
      </c>
      <c r="Y33" s="115">
        <v>0</v>
      </c>
      <c r="Z33" s="50"/>
    </row>
    <row r="34" spans="1:26" x14ac:dyDescent="0.25">
      <c r="A34" s="113">
        <f t="shared" si="0"/>
        <v>20</v>
      </c>
      <c r="B34" s="50" t="s">
        <v>743</v>
      </c>
      <c r="C34" s="50">
        <f>SUM(O34:S34)</f>
        <v>-23658.39</v>
      </c>
      <c r="D34" s="50">
        <f>SUM(U34:Y34)</f>
        <v>-66193.179999999993</v>
      </c>
      <c r="E34" s="50"/>
      <c r="F34" s="50"/>
      <c r="G34" s="50">
        <f>ROUND(SUM(C34:F34)/2,0)</f>
        <v>-44926</v>
      </c>
      <c r="H34" s="50"/>
      <c r="I34" s="50">
        <f t="shared" si="3"/>
        <v>6620.2849999999999</v>
      </c>
      <c r="J34" s="50">
        <f t="shared" si="3"/>
        <v>28363.63</v>
      </c>
      <c r="K34" s="50">
        <f t="shared" si="3"/>
        <v>22745.1</v>
      </c>
      <c r="L34" s="50">
        <f t="shared" si="3"/>
        <v>-102654.79999999999</v>
      </c>
      <c r="M34" s="50">
        <f t="shared" si="3"/>
        <v>0</v>
      </c>
      <c r="N34" s="50"/>
      <c r="O34" s="27">
        <f>SUMIF(IMPCO_1901001!$A$44:$A$99,$B34,IMPCO_1901001!$K$44:$K$99)</f>
        <v>6619.59</v>
      </c>
      <c r="P34" s="27">
        <f>SUMIF(IMPCO_1901001!$A$100:$A$158,$B34,IMPCO_1901001!$K$100:$K$158)</f>
        <v>55910.26</v>
      </c>
      <c r="Q34" s="27">
        <f>SUMIF(IMPCO_1901001!$A$159:$A$190,$B34,IMPCO_1901001!$K$159:$K$190)</f>
        <v>23479.68</v>
      </c>
      <c r="R34" s="27">
        <f>SUMIF(IMPCO_1901001!$A$3:$A$43,$B34,IMPCO_1901001!$K$3:$K$43)</f>
        <v>-109667.92</v>
      </c>
      <c r="S34" s="115">
        <v>0</v>
      </c>
      <c r="T34" s="50"/>
      <c r="U34" s="27">
        <f>SUMIF(IMPCO_1901001!$A$44:$A$99,$B34,IMPCO_1901001!$L$44:$L$99)</f>
        <v>6620.98</v>
      </c>
      <c r="V34" s="27">
        <f>SUMIF(IMPCO_1901001!$A$100:$A$158,$B34,IMPCO_1901001!$L$100:$L$158)</f>
        <v>817</v>
      </c>
      <c r="W34" s="27">
        <f>SUMIF(IMPCO_1901001!$A$159:$A$190,$B34,IMPCO_1901001!$L$159:$L$190)</f>
        <v>22010.52</v>
      </c>
      <c r="X34" s="27">
        <f>SUMIF(IMPCO_1901001!$A$3:$A$43,$B34,IMPCO_1901001!$L$3:$L$43)</f>
        <v>-95641.68</v>
      </c>
      <c r="Y34" s="115">
        <v>0</v>
      </c>
      <c r="Z34" s="50"/>
    </row>
    <row r="35" spans="1:26" x14ac:dyDescent="0.25">
      <c r="A35" s="113">
        <f t="shared" si="0"/>
        <v>21</v>
      </c>
      <c r="B35" s="50" t="s">
        <v>742</v>
      </c>
      <c r="C35" s="50">
        <f>SUM(O35:S35)</f>
        <v>334158.30000000005</v>
      </c>
      <c r="D35" s="50">
        <f>SUM(U35:Y35)</f>
        <v>403094.30000000005</v>
      </c>
      <c r="E35" s="50"/>
      <c r="F35" s="50"/>
      <c r="G35" s="50">
        <f>ROUND(SUM(C35:F35)/2,0)</f>
        <v>368626</v>
      </c>
      <c r="H35" s="50"/>
      <c r="I35" s="50">
        <f t="shared" si="3"/>
        <v>-6675.9</v>
      </c>
      <c r="J35" s="50">
        <f t="shared" si="3"/>
        <v>143786.82500000001</v>
      </c>
      <c r="K35" s="50">
        <f t="shared" si="3"/>
        <v>28098.525000000001</v>
      </c>
      <c r="L35" s="50">
        <f t="shared" si="3"/>
        <v>203416.85</v>
      </c>
      <c r="M35" s="50">
        <f t="shared" si="3"/>
        <v>0</v>
      </c>
      <c r="N35" s="50"/>
      <c r="O35" s="27">
        <f>SUMIF(IMPCO_1901001!$A$44:$A$99,$B35,IMPCO_1901001!$K$44:$K$99)</f>
        <v>-6675.2</v>
      </c>
      <c r="P35" s="27">
        <f>SUMIF(IMPCO_1901001!$A$100:$A$158,$B35,IMPCO_1901001!$K$100:$K$158)</f>
        <v>112711.2</v>
      </c>
      <c r="Q35" s="27">
        <f>SUMIF(IMPCO_1901001!$A$159:$A$190,$B35,IMPCO_1901001!$K$159:$K$190)</f>
        <v>27948.2</v>
      </c>
      <c r="R35" s="27">
        <f>SUMIF(IMPCO_1901001!$A$3:$A$43,$B35,IMPCO_1901001!$K$3:$K$43)</f>
        <v>200174.1</v>
      </c>
      <c r="S35" s="115">
        <v>0</v>
      </c>
      <c r="T35" s="50"/>
      <c r="U35" s="27">
        <f>SUMIF(IMPCO_1901001!$A$44:$A$99,$B35,IMPCO_1901001!$L$44:$L$99)</f>
        <v>-6676.6</v>
      </c>
      <c r="V35" s="27">
        <f>SUMIF(IMPCO_1901001!$A$100:$A$158,$B35,IMPCO_1901001!$L$100:$L$158)</f>
        <v>174862.45</v>
      </c>
      <c r="W35" s="27">
        <f>SUMIF(IMPCO_1901001!$A$159:$A$190,$B35,IMPCO_1901001!$L$159:$L$190)</f>
        <v>28248.85</v>
      </c>
      <c r="X35" s="27">
        <f>SUMIF(IMPCO_1901001!$A$3:$A$43,$B35,IMPCO_1901001!$L$3:$L$43)</f>
        <v>206659.6</v>
      </c>
      <c r="Y35" s="115">
        <v>0</v>
      </c>
      <c r="Z35" s="50"/>
    </row>
    <row r="36" spans="1:26" x14ac:dyDescent="0.25">
      <c r="A36" s="113">
        <f t="shared" si="0"/>
        <v>22</v>
      </c>
      <c r="B36" s="50" t="s">
        <v>741</v>
      </c>
      <c r="C36" s="50">
        <f t="shared" si="4"/>
        <v>462664.88</v>
      </c>
      <c r="D36" s="50">
        <f t="shared" si="1"/>
        <v>460764.35</v>
      </c>
      <c r="E36" s="50"/>
      <c r="F36" s="50"/>
      <c r="G36" s="50">
        <f t="shared" si="2"/>
        <v>461715</v>
      </c>
      <c r="H36" s="50"/>
      <c r="I36" s="50">
        <f t="shared" si="3"/>
        <v>2</v>
      </c>
      <c r="J36" s="50">
        <f t="shared" si="3"/>
        <v>290853.62</v>
      </c>
      <c r="K36" s="50">
        <f t="shared" si="3"/>
        <v>0</v>
      </c>
      <c r="L36" s="50">
        <f t="shared" si="3"/>
        <v>170858.995</v>
      </c>
      <c r="M36" s="50">
        <f t="shared" si="3"/>
        <v>0</v>
      </c>
      <c r="N36" s="50"/>
      <c r="O36" s="27">
        <f>SUMIF(IMPCO_1901001!$A$44:$A$99,$B36,IMPCO_1901001!$K$44:$K$99)</f>
        <v>2</v>
      </c>
      <c r="P36" s="27">
        <f>SUMIF(IMPCO_1901001!$A$100:$A$158,$B36,IMPCO_1901001!$K$100:$K$158)</f>
        <v>296683.23</v>
      </c>
      <c r="Q36" s="27">
        <f>SUMIF(IMPCO_1901001!$A$159:$A$190,$B36,IMPCO_1901001!$K$159:$K$190)</f>
        <v>0</v>
      </c>
      <c r="R36" s="27">
        <f>SUMIF(IMPCO_1901001!$A$3:$A$43,$B36,IMPCO_1901001!$K$3:$K$43)</f>
        <v>165979.65</v>
      </c>
      <c r="S36" s="115">
        <v>0</v>
      </c>
      <c r="T36" s="50"/>
      <c r="U36" s="27">
        <f>SUMIF(IMPCO_1901001!$A$44:$A$99,$B36,IMPCO_1901001!$L$44:$L$99)</f>
        <v>2</v>
      </c>
      <c r="V36" s="27">
        <f>SUMIF(IMPCO_1901001!$A$100:$A$158,$B36,IMPCO_1901001!$L$100:$L$158)</f>
        <v>285024.01</v>
      </c>
      <c r="W36" s="27">
        <f>SUMIF(IMPCO_1901001!$A$159:$A$190,$B36,IMPCO_1901001!$L$159:$L$190)</f>
        <v>0</v>
      </c>
      <c r="X36" s="27">
        <f>SUMIF(IMPCO_1901001!$A$3:$A$43,$B36,IMPCO_1901001!$L$3:$L$43)</f>
        <v>175738.34</v>
      </c>
      <c r="Y36" s="115">
        <v>0</v>
      </c>
      <c r="Z36" s="50"/>
    </row>
    <row r="37" spans="1:26" x14ac:dyDescent="0.25">
      <c r="A37" s="113">
        <f t="shared" si="0"/>
        <v>23</v>
      </c>
      <c r="B37" s="50" t="s">
        <v>1029</v>
      </c>
      <c r="C37" s="50">
        <f>SUM(O37:S37)</f>
        <v>0</v>
      </c>
      <c r="D37" s="50">
        <f>SUM(U37:Y37)</f>
        <v>0</v>
      </c>
      <c r="E37" s="50"/>
      <c r="F37" s="50"/>
      <c r="G37" s="50">
        <f>ROUND(SUM(C37:F37)/2,0)</f>
        <v>0</v>
      </c>
      <c r="H37" s="50"/>
      <c r="I37" s="50">
        <f t="shared" si="3"/>
        <v>0</v>
      </c>
      <c r="J37" s="50">
        <f t="shared" si="3"/>
        <v>0</v>
      </c>
      <c r="K37" s="50">
        <f t="shared" si="3"/>
        <v>0</v>
      </c>
      <c r="L37" s="50">
        <f t="shared" si="3"/>
        <v>0</v>
      </c>
      <c r="M37" s="50">
        <f t="shared" si="3"/>
        <v>0</v>
      </c>
      <c r="N37" s="50"/>
      <c r="O37" s="27">
        <f>SUMIF(IMPCO_1901001!$A$44:$A$99,$B37,IMPCO_1901001!$K$44:$K$99)</f>
        <v>0</v>
      </c>
      <c r="P37" s="27">
        <f>SUMIF(IMPCO_1901001!$A$100:$A$158,$B37,IMPCO_1901001!$K$100:$K$158)</f>
        <v>0</v>
      </c>
      <c r="Q37" s="27">
        <f>SUMIF(IMPCO_1901001!$A$159:$A$190,$B37,IMPCO_1901001!$K$159:$K$190)</f>
        <v>0</v>
      </c>
      <c r="R37" s="27">
        <f>SUMIF(IMPCO_1901001!$A$3:$A$43,$B37,IMPCO_1901001!$K$3:$K$43)</f>
        <v>0</v>
      </c>
      <c r="S37" s="115">
        <v>0</v>
      </c>
      <c r="T37" s="50"/>
      <c r="U37" s="27">
        <f>SUMIF(IMPCO_1901001!$A$44:$A$99,$B37,IMPCO_1901001!$L$44:$L$99)</f>
        <v>0</v>
      </c>
      <c r="V37" s="27">
        <f>SUMIF(IMPCO_1901001!$A$100:$A$158,$B37,IMPCO_1901001!$L$100:$L$158)</f>
        <v>0</v>
      </c>
      <c r="W37" s="27">
        <f>SUMIF(IMPCO_1901001!$A$159:$A$190,$B37,IMPCO_1901001!$L$159:$L$190)</f>
        <v>0</v>
      </c>
      <c r="X37" s="27">
        <f>SUMIF(IMPCO_1901001!$A$3:$A$43,$B37,IMPCO_1901001!$L$3:$L$43)</f>
        <v>0</v>
      </c>
      <c r="Y37" s="115">
        <v>0</v>
      </c>
      <c r="Z37" s="50"/>
    </row>
    <row r="38" spans="1:26" x14ac:dyDescent="0.25">
      <c r="A38" s="113">
        <f t="shared" si="0"/>
        <v>24</v>
      </c>
      <c r="B38" s="50" t="s">
        <v>1030</v>
      </c>
      <c r="C38" s="50">
        <f t="shared" si="4"/>
        <v>0</v>
      </c>
      <c r="D38" s="50">
        <f t="shared" si="1"/>
        <v>0</v>
      </c>
      <c r="E38" s="50"/>
      <c r="F38" s="50"/>
      <c r="G38" s="50">
        <f t="shared" si="2"/>
        <v>0</v>
      </c>
      <c r="H38" s="50"/>
      <c r="I38" s="50">
        <f t="shared" si="3"/>
        <v>0</v>
      </c>
      <c r="J38" s="50">
        <f t="shared" si="3"/>
        <v>0</v>
      </c>
      <c r="K38" s="50">
        <f t="shared" si="3"/>
        <v>0</v>
      </c>
      <c r="L38" s="50">
        <f t="shared" si="3"/>
        <v>0</v>
      </c>
      <c r="M38" s="50">
        <f t="shared" si="3"/>
        <v>0</v>
      </c>
      <c r="N38" s="50"/>
      <c r="O38" s="27">
        <f>SUMIF(IMPCO_1901001!$A$44:$A$99,$B38,IMPCO_1901001!$K$44:$K$99)</f>
        <v>0</v>
      </c>
      <c r="P38" s="27">
        <f>SUMIF(IMPCO_1901001!$A$100:$A$158,$B38,IMPCO_1901001!$K$100:$K$158)</f>
        <v>0</v>
      </c>
      <c r="Q38" s="27">
        <f>SUMIF(IMPCO_1901001!$A$159:$A$190,$B38,IMPCO_1901001!$K$159:$K$190)</f>
        <v>0</v>
      </c>
      <c r="R38" s="27">
        <f>SUMIF(IMPCO_1901001!$A$3:$A$43,$B38,IMPCO_1901001!$K$3:$K$43)</f>
        <v>0</v>
      </c>
      <c r="S38" s="115">
        <v>0</v>
      </c>
      <c r="T38" s="50"/>
      <c r="U38" s="27">
        <f>SUMIF(IMPCO_1901001!$A$44:$A$99,$B38,IMPCO_1901001!$L$44:$L$99)</f>
        <v>0</v>
      </c>
      <c r="V38" s="27">
        <f>SUMIF(IMPCO_1901001!$A$100:$A$158,$B38,IMPCO_1901001!$L$100:$L$158)</f>
        <v>0</v>
      </c>
      <c r="W38" s="27">
        <f>SUMIF(IMPCO_1901001!$A$159:$A$190,$B38,IMPCO_1901001!$L$159:$L$190)</f>
        <v>0</v>
      </c>
      <c r="X38" s="27">
        <f>SUMIF(IMPCO_1901001!$A$3:$A$43,$B38,IMPCO_1901001!$L$3:$L$43)</f>
        <v>0</v>
      </c>
      <c r="Y38" s="115">
        <v>0</v>
      </c>
      <c r="Z38" s="50"/>
    </row>
    <row r="39" spans="1:26" x14ac:dyDescent="0.25">
      <c r="A39" s="113">
        <f t="shared" si="0"/>
        <v>25</v>
      </c>
      <c r="B39" s="50" t="s">
        <v>739</v>
      </c>
      <c r="C39" s="50">
        <f t="shared" si="4"/>
        <v>3337158.63</v>
      </c>
      <c r="D39" s="50">
        <f t="shared" si="1"/>
        <v>2922200.32</v>
      </c>
      <c r="E39" s="50"/>
      <c r="F39" s="50"/>
      <c r="G39" s="50">
        <f t="shared" si="2"/>
        <v>3129679</v>
      </c>
      <c r="H39" s="50"/>
      <c r="I39" s="50">
        <f t="shared" si="3"/>
        <v>59174.365000000005</v>
      </c>
      <c r="J39" s="50">
        <f t="shared" si="3"/>
        <v>2298975.52</v>
      </c>
      <c r="K39" s="50">
        <f t="shared" si="3"/>
        <v>1907.68</v>
      </c>
      <c r="L39" s="50">
        <f t="shared" si="3"/>
        <v>769621.90999999992</v>
      </c>
      <c r="M39" s="50">
        <f t="shared" si="3"/>
        <v>0</v>
      </c>
      <c r="N39" s="50"/>
      <c r="O39" s="27">
        <f>SUMIF(IMPCO_1901001!$A$44:$A$99,$B39,IMPCO_1901001!$K$44:$K$99)</f>
        <v>53883.62</v>
      </c>
      <c r="P39" s="27">
        <f>SUMIF(IMPCO_1901001!$A$100:$A$158,$B39,IMPCO_1901001!$K$100:$K$158)</f>
        <v>2537733.8199999998</v>
      </c>
      <c r="Q39" s="27">
        <f>SUMIF(IMPCO_1901001!$A$159:$A$190,$B39,IMPCO_1901001!$K$159:$K$190)</f>
        <v>1351</v>
      </c>
      <c r="R39" s="27">
        <f>SUMIF(IMPCO_1901001!$A$3:$A$43,$B39,IMPCO_1901001!$K$3:$K$43)</f>
        <v>744190.19</v>
      </c>
      <c r="S39" s="115">
        <v>0</v>
      </c>
      <c r="T39" s="50"/>
      <c r="U39" s="27">
        <f>SUMIF(IMPCO_1901001!$A$44:$A$99,$B39,IMPCO_1901001!$L$44:$L$99)</f>
        <v>64465.11</v>
      </c>
      <c r="V39" s="27">
        <f>SUMIF(IMPCO_1901001!$A$100:$A$158,$B39,IMPCO_1901001!$L$100:$L$158)</f>
        <v>2060217.22</v>
      </c>
      <c r="W39" s="27">
        <f>SUMIF(IMPCO_1901001!$A$159:$A$190,$B39,IMPCO_1901001!$L$159:$L$190)</f>
        <v>2464.36</v>
      </c>
      <c r="X39" s="27">
        <f>SUMIF(IMPCO_1901001!$A$3:$A$43,$B39,IMPCO_1901001!$L$3:$L$43)</f>
        <v>795053.63</v>
      </c>
      <c r="Y39" s="115">
        <v>0</v>
      </c>
      <c r="Z39" s="50"/>
    </row>
    <row r="40" spans="1:26" x14ac:dyDescent="0.25">
      <c r="A40" s="113">
        <f t="shared" si="0"/>
        <v>26</v>
      </c>
      <c r="B40" s="50" t="s">
        <v>1031</v>
      </c>
      <c r="C40" s="50">
        <f>SUM(O40:S40)</f>
        <v>0</v>
      </c>
      <c r="D40" s="50">
        <f>SUM(U40:Y40)</f>
        <v>0</v>
      </c>
      <c r="E40" s="50"/>
      <c r="F40" s="50"/>
      <c r="G40" s="50">
        <f>ROUND(SUM(C40:F40)/2,0)</f>
        <v>0</v>
      </c>
      <c r="H40" s="50"/>
      <c r="I40" s="50">
        <f t="shared" si="3"/>
        <v>0</v>
      </c>
      <c r="J40" s="50">
        <f t="shared" si="3"/>
        <v>0</v>
      </c>
      <c r="K40" s="50">
        <f t="shared" si="3"/>
        <v>0</v>
      </c>
      <c r="L40" s="50">
        <f t="shared" si="3"/>
        <v>0</v>
      </c>
      <c r="M40" s="50">
        <f t="shared" si="3"/>
        <v>0</v>
      </c>
      <c r="N40" s="50"/>
      <c r="O40" s="27">
        <f>SUMIF(IMPCO_1901001!$A$44:$A$99,$B40,IMPCO_1901001!$K$44:$K$99)</f>
        <v>0</v>
      </c>
      <c r="P40" s="27">
        <f>SUMIF(IMPCO_1901001!$A$100:$A$158,$B40,IMPCO_1901001!$K$100:$K$158)</f>
        <v>0</v>
      </c>
      <c r="Q40" s="27">
        <f>SUMIF(IMPCO_1901001!$A$159:$A$190,$B40,IMPCO_1901001!$K$159:$K$190)</f>
        <v>0</v>
      </c>
      <c r="R40" s="27">
        <f>SUMIF(IMPCO_1901001!$A$3:$A$43,$B40,IMPCO_1901001!$K$3:$K$43)</f>
        <v>0</v>
      </c>
      <c r="S40" s="115">
        <v>0</v>
      </c>
      <c r="T40" s="50"/>
      <c r="U40" s="27">
        <f>SUMIF(IMPCO_1901001!$A$44:$A$99,$B40,IMPCO_1901001!$L$44:$L$99)</f>
        <v>0</v>
      </c>
      <c r="V40" s="27">
        <f>SUMIF(IMPCO_1901001!$A$100:$A$158,$B40,IMPCO_1901001!$L$100:$L$158)</f>
        <v>0</v>
      </c>
      <c r="W40" s="27">
        <f>SUMIF(IMPCO_1901001!$A$159:$A$190,$B40,IMPCO_1901001!$L$159:$L$190)</f>
        <v>0</v>
      </c>
      <c r="X40" s="27">
        <f>SUMIF(IMPCO_1901001!$A$3:$A$43,$B40,IMPCO_1901001!$L$3:$L$43)</f>
        <v>0</v>
      </c>
      <c r="Y40" s="115">
        <v>0</v>
      </c>
      <c r="Z40" s="50"/>
    </row>
    <row r="41" spans="1:26" x14ac:dyDescent="0.25">
      <c r="A41" s="113">
        <f t="shared" si="0"/>
        <v>27</v>
      </c>
      <c r="B41" s="50" t="s">
        <v>1032</v>
      </c>
      <c r="C41" s="50">
        <f>SUM(O41:S41)</f>
        <v>0</v>
      </c>
      <c r="D41" s="50">
        <f>SUM(U41:Y41)</f>
        <v>70000</v>
      </c>
      <c r="E41" s="50"/>
      <c r="F41" s="50"/>
      <c r="G41" s="50">
        <f>ROUND(SUM(C41:F41)/2,0)</f>
        <v>35000</v>
      </c>
      <c r="H41" s="50"/>
      <c r="I41" s="50">
        <f t="shared" si="3"/>
        <v>0</v>
      </c>
      <c r="J41" s="50">
        <f t="shared" si="3"/>
        <v>35000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/>
      <c r="O41" s="27">
        <f>SUMIF(IMPCO_1901001!$A$44:$A$99,$B41,IMPCO_1901001!$K$44:$K$99)</f>
        <v>0</v>
      </c>
      <c r="P41" s="27">
        <f>SUMIF(IMPCO_1901001!$A$100:$A$158,$B41,IMPCO_1901001!$K$100:$K$158)</f>
        <v>0</v>
      </c>
      <c r="Q41" s="27">
        <f>SUMIF(IMPCO_1901001!$A$159:$A$190,$B41,IMPCO_1901001!$K$159:$K$190)</f>
        <v>0</v>
      </c>
      <c r="R41" s="27">
        <f>SUMIF(IMPCO_1901001!$A$3:$A$43,$B41,IMPCO_1901001!$K$3:$K$43)</f>
        <v>0</v>
      </c>
      <c r="S41" s="115">
        <v>0</v>
      </c>
      <c r="T41" s="50"/>
      <c r="U41" s="27">
        <f>SUMIF(IMPCO_1901001!$A$44:$A$99,$B41,IMPCO_1901001!$L$44:$L$99)</f>
        <v>0</v>
      </c>
      <c r="V41" s="27">
        <f>SUMIF(IMPCO_1901001!$A$100:$A$158,$B41,IMPCO_1901001!$L$100:$L$158)</f>
        <v>70000</v>
      </c>
      <c r="W41" s="27">
        <f>SUMIF(IMPCO_1901001!$A$159:$A$190,$B41,IMPCO_1901001!$L$159:$L$190)</f>
        <v>0</v>
      </c>
      <c r="X41" s="27">
        <f>SUMIF(IMPCO_1901001!$A$3:$A$43,$B41,IMPCO_1901001!$L$3:$L$43)</f>
        <v>0</v>
      </c>
      <c r="Y41" s="115">
        <v>0</v>
      </c>
      <c r="Z41" s="50"/>
    </row>
    <row r="42" spans="1:26" x14ac:dyDescent="0.25">
      <c r="A42" s="113">
        <f t="shared" si="0"/>
        <v>28</v>
      </c>
      <c r="B42" s="50" t="s">
        <v>1033</v>
      </c>
      <c r="C42" s="50">
        <f>SUM(O42:S42)</f>
        <v>381327.23</v>
      </c>
      <c r="D42" s="50">
        <f>SUM(U42:Y42)</f>
        <v>146499.45000000001</v>
      </c>
      <c r="E42" s="50"/>
      <c r="F42" s="50"/>
      <c r="G42" s="50">
        <f>ROUND(SUM(C42:F42)/2,0)</f>
        <v>263913</v>
      </c>
      <c r="H42" s="50"/>
      <c r="I42" s="50">
        <f t="shared" si="3"/>
        <v>0</v>
      </c>
      <c r="J42" s="50">
        <f t="shared" si="3"/>
        <v>263913.33999999997</v>
      </c>
      <c r="K42" s="50">
        <f t="shared" si="3"/>
        <v>0</v>
      </c>
      <c r="L42" s="50">
        <f t="shared" si="3"/>
        <v>0</v>
      </c>
      <c r="M42" s="50">
        <f t="shared" si="3"/>
        <v>0</v>
      </c>
      <c r="N42" s="50"/>
      <c r="O42" s="27">
        <f>SUMIF(IMPCO_1901001!$A$44:$A$99,$B42,IMPCO_1901001!$K$44:$K$99)</f>
        <v>0</v>
      </c>
      <c r="P42" s="27">
        <f>SUMIF(IMPCO_1901001!$A$100:$A$158,$B42,IMPCO_1901001!$K$100:$K$158)</f>
        <v>381327.23</v>
      </c>
      <c r="Q42" s="27">
        <f>SUMIF(IMPCO_1901001!$A$159:$A$190,$B42,IMPCO_1901001!$K$159:$K$190)</f>
        <v>0</v>
      </c>
      <c r="R42" s="27">
        <f>SUMIF(IMPCO_1901001!$A$3:$A$43,$B42,IMPCO_1901001!$K$3:$K$43)</f>
        <v>0</v>
      </c>
      <c r="S42" s="115">
        <v>0</v>
      </c>
      <c r="T42" s="50"/>
      <c r="U42" s="27">
        <f>SUMIF(IMPCO_1901001!$A$44:$A$99,$B42,IMPCO_1901001!$L$44:$L$99)</f>
        <v>0</v>
      </c>
      <c r="V42" s="27">
        <f>SUMIF(IMPCO_1901001!$A$100:$A$158,$B42,IMPCO_1901001!$L$100:$L$158)</f>
        <v>146499.45000000001</v>
      </c>
      <c r="W42" s="27">
        <f>SUMIF(IMPCO_1901001!$A$159:$A$190,$B42,IMPCO_1901001!$L$159:$L$190)</f>
        <v>0</v>
      </c>
      <c r="X42" s="27">
        <f>SUMIF(IMPCO_1901001!$A$3:$A$43,$B42,IMPCO_1901001!$L$3:$L$43)</f>
        <v>0</v>
      </c>
      <c r="Y42" s="115">
        <v>0</v>
      </c>
      <c r="Z42" s="50"/>
    </row>
    <row r="43" spans="1:26" x14ac:dyDescent="0.25">
      <c r="A43" s="113">
        <f t="shared" si="0"/>
        <v>29</v>
      </c>
      <c r="B43" s="50" t="s">
        <v>738</v>
      </c>
      <c r="C43" s="50">
        <f t="shared" si="4"/>
        <v>16205.04</v>
      </c>
      <c r="D43" s="50">
        <f t="shared" si="1"/>
        <v>2917.85</v>
      </c>
      <c r="E43" s="50"/>
      <c r="F43" s="50"/>
      <c r="G43" s="50">
        <f t="shared" si="2"/>
        <v>9561</v>
      </c>
      <c r="H43" s="50"/>
      <c r="I43" s="50">
        <f t="shared" si="3"/>
        <v>1768.83</v>
      </c>
      <c r="J43" s="50">
        <f t="shared" si="3"/>
        <v>2678.7949999999996</v>
      </c>
      <c r="K43" s="50">
        <f t="shared" si="3"/>
        <v>0</v>
      </c>
      <c r="L43" s="50">
        <f t="shared" si="3"/>
        <v>5113.82</v>
      </c>
      <c r="M43" s="50">
        <f t="shared" si="3"/>
        <v>0</v>
      </c>
      <c r="N43" s="50"/>
      <c r="O43" s="27">
        <f>SUMIF(IMPCO_1901001!$A$44:$A$99,$B43,IMPCO_1901001!$K$44:$K$99)</f>
        <v>3537.04</v>
      </c>
      <c r="P43" s="27">
        <f>SUMIF(IMPCO_1901001!$A$100:$A$158,$B43,IMPCO_1901001!$K$100:$K$158)</f>
        <v>5357.61</v>
      </c>
      <c r="Q43" s="27">
        <f>SUMIF(IMPCO_1901001!$A$159:$A$190,$B43,IMPCO_1901001!$K$159:$K$190)</f>
        <v>0</v>
      </c>
      <c r="R43" s="27">
        <f>SUMIF(IMPCO_1901001!$A$3:$A$43,$B43,IMPCO_1901001!$K$3:$K$43)</f>
        <v>7310.39</v>
      </c>
      <c r="S43" s="115">
        <v>0</v>
      </c>
      <c r="T43" s="50"/>
      <c r="U43" s="27">
        <f>SUMIF(IMPCO_1901001!$A$44:$A$99,$B43,IMPCO_1901001!$L$44:$L$99)</f>
        <v>0.62</v>
      </c>
      <c r="V43" s="27">
        <f>SUMIF(IMPCO_1901001!$A$100:$A$158,$B43,IMPCO_1901001!$L$100:$L$158)</f>
        <v>-0.02</v>
      </c>
      <c r="W43" s="27">
        <f>SUMIF(IMPCO_1901001!$A$159:$A$190,$B43,IMPCO_1901001!$L$159:$L$190)</f>
        <v>0</v>
      </c>
      <c r="X43" s="27">
        <f>SUMIF(IMPCO_1901001!$A$3:$A$43,$B43,IMPCO_1901001!$L$3:$L$43)</f>
        <v>2917.25</v>
      </c>
      <c r="Y43" s="115">
        <v>0</v>
      </c>
      <c r="Z43" s="50"/>
    </row>
    <row r="44" spans="1:26" x14ac:dyDescent="0.25">
      <c r="A44" s="113">
        <f t="shared" si="0"/>
        <v>30</v>
      </c>
      <c r="B44" s="50" t="s">
        <v>1034</v>
      </c>
      <c r="C44" s="50">
        <f>SUM(O44:S44)</f>
        <v>0</v>
      </c>
      <c r="D44" s="50">
        <f>SUM(U44:Y44)</f>
        <v>0</v>
      </c>
      <c r="E44" s="50"/>
      <c r="F44" s="50"/>
      <c r="G44" s="50">
        <f>ROUND(SUM(C44:F44)/2,0)</f>
        <v>0</v>
      </c>
      <c r="H44" s="50"/>
      <c r="I44" s="50">
        <f t="shared" si="3"/>
        <v>0</v>
      </c>
      <c r="J44" s="50">
        <f t="shared" si="3"/>
        <v>0</v>
      </c>
      <c r="K44" s="50">
        <f t="shared" si="3"/>
        <v>0</v>
      </c>
      <c r="L44" s="50">
        <f t="shared" si="3"/>
        <v>0</v>
      </c>
      <c r="M44" s="50">
        <f t="shared" si="3"/>
        <v>0</v>
      </c>
      <c r="N44" s="50"/>
      <c r="O44" s="27">
        <f>SUMIF(IMPCO_1901001!$A$44:$A$99,$B44,IMPCO_1901001!$K$44:$K$99)</f>
        <v>0</v>
      </c>
      <c r="P44" s="27">
        <f>SUMIF(IMPCO_1901001!$A$100:$A$158,$B44,IMPCO_1901001!$K$100:$K$158)</f>
        <v>0</v>
      </c>
      <c r="Q44" s="27">
        <f>SUMIF(IMPCO_1901001!$A$159:$A$190,$B44,IMPCO_1901001!$K$159:$K$190)</f>
        <v>0</v>
      </c>
      <c r="R44" s="27">
        <f>SUMIF(IMPCO_1901001!$A$3:$A$43,$B44,IMPCO_1901001!$K$3:$K$43)</f>
        <v>0</v>
      </c>
      <c r="S44" s="115">
        <v>0</v>
      </c>
      <c r="T44" s="50"/>
      <c r="U44" s="27">
        <f>SUMIF(IMPCO_1901001!$A$44:$A$99,$B44,IMPCO_1901001!$L$44:$L$99)</f>
        <v>0</v>
      </c>
      <c r="V44" s="27">
        <f>SUMIF(IMPCO_1901001!$A$100:$A$158,$B44,IMPCO_1901001!$L$100:$L$158)</f>
        <v>0</v>
      </c>
      <c r="W44" s="27">
        <f>SUMIF(IMPCO_1901001!$A$159:$A$190,$B44,IMPCO_1901001!$L$159:$L$190)</f>
        <v>0</v>
      </c>
      <c r="X44" s="27">
        <f>SUMIF(IMPCO_1901001!$A$3:$A$43,$B44,IMPCO_1901001!$L$3:$L$43)</f>
        <v>0</v>
      </c>
      <c r="Y44" s="115">
        <v>0</v>
      </c>
      <c r="Z44" s="50"/>
    </row>
    <row r="45" spans="1:26" x14ac:dyDescent="0.25">
      <c r="A45" s="113">
        <f t="shared" si="0"/>
        <v>31</v>
      </c>
      <c r="B45" s="50" t="s">
        <v>737</v>
      </c>
      <c r="C45" s="50">
        <f t="shared" si="4"/>
        <v>33581.800000000003</v>
      </c>
      <c r="D45" s="50">
        <f t="shared" si="1"/>
        <v>1449.35</v>
      </c>
      <c r="E45" s="50"/>
      <c r="F45" s="50"/>
      <c r="G45" s="50">
        <f t="shared" si="2"/>
        <v>17516</v>
      </c>
      <c r="H45" s="50"/>
      <c r="I45" s="50">
        <f t="shared" si="3"/>
        <v>17515.575000000001</v>
      </c>
      <c r="J45" s="50">
        <f t="shared" si="3"/>
        <v>0</v>
      </c>
      <c r="K45" s="50">
        <f t="shared" si="3"/>
        <v>0</v>
      </c>
      <c r="L45" s="50">
        <f t="shared" si="3"/>
        <v>0</v>
      </c>
      <c r="M45" s="50">
        <f t="shared" si="3"/>
        <v>0</v>
      </c>
      <c r="N45" s="50"/>
      <c r="O45" s="27">
        <f>SUMIF(IMPCO_1901001!$A$44:$A$99,$B45,IMPCO_1901001!$K$44:$K$99)</f>
        <v>33581.800000000003</v>
      </c>
      <c r="P45" s="27">
        <f>SUMIF(IMPCO_1901001!$A$100:$A$158,$B45,IMPCO_1901001!$K$100:$K$158)</f>
        <v>0</v>
      </c>
      <c r="Q45" s="27">
        <f>SUMIF(IMPCO_1901001!$A$159:$A$190,$B45,IMPCO_1901001!$K$159:$K$190)</f>
        <v>0</v>
      </c>
      <c r="R45" s="27">
        <f>SUMIF(IMPCO_1901001!$A$3:$A$43,$B45,IMPCO_1901001!$K$3:$K$43)</f>
        <v>0</v>
      </c>
      <c r="S45" s="115">
        <v>0</v>
      </c>
      <c r="T45" s="50"/>
      <c r="U45" s="27">
        <f>SUMIF(IMPCO_1901001!$A$44:$A$99,$B45,IMPCO_1901001!$L$44:$L$99)</f>
        <v>1449.35</v>
      </c>
      <c r="V45" s="27">
        <f>SUMIF(IMPCO_1901001!$A$100:$A$158,$B45,IMPCO_1901001!$L$100:$L$158)</f>
        <v>0</v>
      </c>
      <c r="W45" s="27">
        <f>SUMIF(IMPCO_1901001!$A$159:$A$190,$B45,IMPCO_1901001!$L$159:$L$190)</f>
        <v>0</v>
      </c>
      <c r="X45" s="27">
        <f>SUMIF(IMPCO_1901001!$A$3:$A$43,$B45,IMPCO_1901001!$L$3:$L$43)</f>
        <v>0</v>
      </c>
      <c r="Y45" s="115">
        <v>0</v>
      </c>
      <c r="Z45" s="50"/>
    </row>
    <row r="46" spans="1:26" x14ac:dyDescent="0.25">
      <c r="A46" s="113">
        <f t="shared" si="0"/>
        <v>32</v>
      </c>
      <c r="B46" s="50" t="s">
        <v>736</v>
      </c>
      <c r="C46" s="50">
        <f>SUM(O46:S46)</f>
        <v>-1783.95</v>
      </c>
      <c r="D46" s="50">
        <f>SUM(U46:Y46)</f>
        <v>-4.2</v>
      </c>
      <c r="E46" s="50"/>
      <c r="F46" s="50"/>
      <c r="G46" s="50">
        <f>ROUND(SUM(C46:F46)/2,0)</f>
        <v>-894</v>
      </c>
      <c r="H46" s="50"/>
      <c r="I46" s="50">
        <f t="shared" si="3"/>
        <v>-894.07500000000005</v>
      </c>
      <c r="J46" s="50">
        <f t="shared" si="3"/>
        <v>0</v>
      </c>
      <c r="K46" s="50">
        <f t="shared" si="3"/>
        <v>0</v>
      </c>
      <c r="L46" s="50">
        <f t="shared" si="3"/>
        <v>0</v>
      </c>
      <c r="M46" s="50">
        <f t="shared" si="3"/>
        <v>0</v>
      </c>
      <c r="N46" s="50"/>
      <c r="O46" s="27">
        <f>SUMIF(IMPCO_1901001!$A$44:$A$99,$B46,IMPCO_1901001!$K$44:$K$99)</f>
        <v>-1783.95</v>
      </c>
      <c r="P46" s="27">
        <f>SUMIF(IMPCO_1901001!$A$100:$A$158,$B46,IMPCO_1901001!$K$100:$K$158)</f>
        <v>0</v>
      </c>
      <c r="Q46" s="27">
        <f>SUMIF(IMPCO_1901001!$A$159:$A$190,$B46,IMPCO_1901001!$K$159:$K$190)</f>
        <v>0</v>
      </c>
      <c r="R46" s="27">
        <f>SUMIF(IMPCO_1901001!$A$3:$A$43,$B46,IMPCO_1901001!$K$3:$K$43)</f>
        <v>0</v>
      </c>
      <c r="S46" s="115">
        <v>0</v>
      </c>
      <c r="T46" s="50"/>
      <c r="U46" s="27">
        <f>SUMIF(IMPCO_1901001!$A$44:$A$99,$B46,IMPCO_1901001!$L$44:$L$99)</f>
        <v>-4.2</v>
      </c>
      <c r="V46" s="27">
        <f>SUMIF(IMPCO_1901001!$A$100:$A$158,$B46,IMPCO_1901001!$L$100:$L$158)</f>
        <v>0</v>
      </c>
      <c r="W46" s="27">
        <f>SUMIF(IMPCO_1901001!$A$159:$A$190,$B46,IMPCO_1901001!$L$159:$L$190)</f>
        <v>0</v>
      </c>
      <c r="X46" s="27">
        <f>SUMIF(IMPCO_1901001!$A$3:$A$43,$B46,IMPCO_1901001!$L$3:$L$43)</f>
        <v>0</v>
      </c>
      <c r="Y46" s="115">
        <v>0</v>
      </c>
      <c r="Z46" s="50"/>
    </row>
    <row r="47" spans="1:26" x14ac:dyDescent="0.25">
      <c r="A47" s="113">
        <f t="shared" si="0"/>
        <v>33</v>
      </c>
      <c r="B47" s="50" t="s">
        <v>1035</v>
      </c>
      <c r="C47" s="50">
        <f>SUM(O47:S47)</f>
        <v>0</v>
      </c>
      <c r="D47" s="50">
        <f>SUM(U47:Y47)</f>
        <v>0</v>
      </c>
      <c r="E47" s="50"/>
      <c r="F47" s="50"/>
      <c r="G47" s="50">
        <f>ROUND(SUM(C47:F47)/2,0)</f>
        <v>0</v>
      </c>
      <c r="H47" s="50"/>
      <c r="I47" s="50">
        <f t="shared" si="3"/>
        <v>0</v>
      </c>
      <c r="J47" s="50">
        <f t="shared" si="3"/>
        <v>0</v>
      </c>
      <c r="K47" s="50">
        <f t="shared" si="3"/>
        <v>0</v>
      </c>
      <c r="L47" s="50">
        <f t="shared" si="3"/>
        <v>0</v>
      </c>
      <c r="M47" s="50">
        <f t="shared" si="3"/>
        <v>0</v>
      </c>
      <c r="N47" s="50"/>
      <c r="O47" s="27">
        <f>SUMIF(IMPCO_1901001!$A$44:$A$99,$B47,IMPCO_1901001!$K$44:$K$99)</f>
        <v>0</v>
      </c>
      <c r="P47" s="27">
        <f>SUMIF(IMPCO_1901001!$A$100:$A$158,$B47,IMPCO_1901001!$K$100:$K$158)</f>
        <v>0</v>
      </c>
      <c r="Q47" s="27">
        <f>SUMIF(IMPCO_1901001!$A$159:$A$190,$B47,IMPCO_1901001!$K$159:$K$190)</f>
        <v>0</v>
      </c>
      <c r="R47" s="27">
        <f>SUMIF(IMPCO_1901001!$A$3:$A$43,$B47,IMPCO_1901001!$K$3:$K$43)</f>
        <v>0</v>
      </c>
      <c r="S47" s="115">
        <v>0</v>
      </c>
      <c r="T47" s="50"/>
      <c r="U47" s="27">
        <f>SUMIF(IMPCO_1901001!$A$44:$A$99,$B47,IMPCO_1901001!$L$44:$L$99)</f>
        <v>0</v>
      </c>
      <c r="V47" s="27">
        <f>SUMIF(IMPCO_1901001!$A$100:$A$158,$B47,IMPCO_1901001!$L$100:$L$158)</f>
        <v>0</v>
      </c>
      <c r="W47" s="27">
        <f>SUMIF(IMPCO_1901001!$A$159:$A$190,$B47,IMPCO_1901001!$L$159:$L$190)</f>
        <v>0</v>
      </c>
      <c r="X47" s="27">
        <f>SUMIF(IMPCO_1901001!$A$3:$A$43,$B47,IMPCO_1901001!$L$3:$L$43)</f>
        <v>0</v>
      </c>
      <c r="Y47" s="115">
        <v>0</v>
      </c>
      <c r="Z47" s="50"/>
    </row>
    <row r="48" spans="1:26" x14ac:dyDescent="0.25">
      <c r="A48" s="113">
        <f t="shared" si="0"/>
        <v>34</v>
      </c>
      <c r="B48" s="50" t="s">
        <v>735</v>
      </c>
      <c r="C48" s="50">
        <f>SUM(O48:S48)</f>
        <v>0</v>
      </c>
      <c r="D48" s="50">
        <f>SUM(U48:Y48)</f>
        <v>0</v>
      </c>
      <c r="E48" s="50"/>
      <c r="F48" s="50"/>
      <c r="G48" s="50">
        <f>ROUND(SUM(C48:F48)/2,0)</f>
        <v>0</v>
      </c>
      <c r="H48" s="50"/>
      <c r="I48" s="50">
        <f t="shared" si="3"/>
        <v>0</v>
      </c>
      <c r="J48" s="50">
        <f t="shared" si="3"/>
        <v>0</v>
      </c>
      <c r="K48" s="50">
        <f t="shared" si="3"/>
        <v>0</v>
      </c>
      <c r="L48" s="50">
        <f t="shared" si="3"/>
        <v>0</v>
      </c>
      <c r="M48" s="50">
        <f t="shared" si="3"/>
        <v>0</v>
      </c>
      <c r="N48" s="50"/>
      <c r="O48" s="27">
        <f>SUMIF(IMPCO_1901001!$A$44:$A$99,$B48,IMPCO_1901001!$K$44:$K$99)</f>
        <v>0</v>
      </c>
      <c r="P48" s="27">
        <f>SUMIF(IMPCO_1901001!$A$100:$A$158,$B48,IMPCO_1901001!$K$100:$K$158)</f>
        <v>0</v>
      </c>
      <c r="Q48" s="27">
        <f>SUMIF(IMPCO_1901001!$A$159:$A$190,$B48,IMPCO_1901001!$K$159:$K$190)</f>
        <v>0</v>
      </c>
      <c r="R48" s="27">
        <f>SUMIF(IMPCO_1901001!$A$3:$A$43,$B48,IMPCO_1901001!$K$3:$K$43)</f>
        <v>0</v>
      </c>
      <c r="S48" s="115">
        <v>0</v>
      </c>
      <c r="T48" s="50"/>
      <c r="U48" s="27">
        <f>SUMIF(IMPCO_1901001!$A$44:$A$99,$B48,IMPCO_1901001!$L$44:$L$99)</f>
        <v>0</v>
      </c>
      <c r="V48" s="27">
        <f>SUMIF(IMPCO_1901001!$A$100:$A$158,$B48,IMPCO_1901001!$L$100:$L$158)</f>
        <v>0</v>
      </c>
      <c r="W48" s="27">
        <f>SUMIF(IMPCO_1901001!$A$159:$A$190,$B48,IMPCO_1901001!$L$159:$L$190)</f>
        <v>0</v>
      </c>
      <c r="X48" s="27">
        <f>SUMIF(IMPCO_1901001!$A$3:$A$43,$B48,IMPCO_1901001!$L$3:$L$43)</f>
        <v>0</v>
      </c>
      <c r="Y48" s="115">
        <v>0</v>
      </c>
      <c r="Z48" s="50"/>
    </row>
    <row r="49" spans="1:26" x14ac:dyDescent="0.25">
      <c r="A49" s="113">
        <f t="shared" si="0"/>
        <v>35</v>
      </c>
      <c r="B49" s="50" t="s">
        <v>734</v>
      </c>
      <c r="C49" s="50">
        <f t="shared" si="4"/>
        <v>14285452.329999998</v>
      </c>
      <c r="D49" s="50">
        <f t="shared" si="1"/>
        <v>13349275.59</v>
      </c>
      <c r="E49" s="50"/>
      <c r="F49" s="50"/>
      <c r="G49" s="50">
        <f t="shared" si="2"/>
        <v>13817364</v>
      </c>
      <c r="H49" s="50"/>
      <c r="I49" s="50">
        <f t="shared" si="3"/>
        <v>1404449.825</v>
      </c>
      <c r="J49" s="50">
        <f t="shared" si="3"/>
        <v>9007748.4800000004</v>
      </c>
      <c r="K49" s="50">
        <f t="shared" si="3"/>
        <v>631747.17999999993</v>
      </c>
      <c r="L49" s="50">
        <f t="shared" si="3"/>
        <v>2773418.4750000001</v>
      </c>
      <c r="M49" s="50">
        <f t="shared" si="3"/>
        <v>0</v>
      </c>
      <c r="N49" s="50"/>
      <c r="O49" s="27">
        <f>SUMIF(IMPCO_1901001!$A$44:$A$99,$B49,IMPCO_1901001!$K$44:$K$99)</f>
        <v>1460120.17</v>
      </c>
      <c r="P49" s="27">
        <f>SUMIF(IMPCO_1901001!$A$100:$A$158,$B49,IMPCO_1901001!$K$100:$K$158)</f>
        <v>9622700.6099999994</v>
      </c>
      <c r="Q49" s="27">
        <f>SUMIF(IMPCO_1901001!$A$159:$A$190,$B49,IMPCO_1901001!$K$159:$K$190)</f>
        <v>587551.03</v>
      </c>
      <c r="R49" s="27">
        <f>SUMIF(IMPCO_1901001!$A$3:$A$43,$B49,IMPCO_1901001!$K$3:$K$43)</f>
        <v>2615080.52</v>
      </c>
      <c r="S49" s="115">
        <v>0</v>
      </c>
      <c r="T49" s="50"/>
      <c r="U49" s="27">
        <f>SUMIF(IMPCO_1901001!$A$44:$A$99,$B49,IMPCO_1901001!$L$44:$L$99)</f>
        <v>1348779.48</v>
      </c>
      <c r="V49" s="27">
        <f>SUMIF(IMPCO_1901001!$A$100:$A$158,$B49,IMPCO_1901001!$L$100:$L$158)</f>
        <v>8392796.3499999996</v>
      </c>
      <c r="W49" s="27">
        <f>SUMIF(IMPCO_1901001!$A$159:$A$190,$B49,IMPCO_1901001!$L$159:$L$190)</f>
        <v>675943.33</v>
      </c>
      <c r="X49" s="27">
        <f>SUMIF(IMPCO_1901001!$A$3:$A$43,$B49,IMPCO_1901001!$L$3:$L$43)</f>
        <v>2931756.43</v>
      </c>
      <c r="Y49" s="115">
        <v>0</v>
      </c>
      <c r="Z49" s="50"/>
    </row>
    <row r="50" spans="1:26" x14ac:dyDescent="0.25">
      <c r="A50" s="113">
        <f t="shared" si="0"/>
        <v>36</v>
      </c>
      <c r="B50" s="50" t="s">
        <v>733</v>
      </c>
      <c r="C50" s="50">
        <f t="shared" si="4"/>
        <v>78400.039999999994</v>
      </c>
      <c r="D50" s="50">
        <f t="shared" si="1"/>
        <v>73937.899999999994</v>
      </c>
      <c r="E50" s="50"/>
      <c r="F50" s="50"/>
      <c r="G50" s="50">
        <f t="shared" si="2"/>
        <v>76169</v>
      </c>
      <c r="H50" s="50"/>
      <c r="I50" s="50">
        <f t="shared" si="3"/>
        <v>76168.97</v>
      </c>
      <c r="J50" s="50">
        <f t="shared" si="3"/>
        <v>0</v>
      </c>
      <c r="K50" s="50">
        <f t="shared" si="3"/>
        <v>0</v>
      </c>
      <c r="L50" s="50">
        <f t="shared" si="3"/>
        <v>0</v>
      </c>
      <c r="M50" s="50">
        <f t="shared" si="3"/>
        <v>0</v>
      </c>
      <c r="N50" s="50"/>
      <c r="O50" s="27">
        <f>SUMIF(IMPCO_1901001!$A$44:$A$99,$B50,IMPCO_1901001!$K$44:$K$99)</f>
        <v>78400.039999999994</v>
      </c>
      <c r="P50" s="27">
        <f>SUMIF(IMPCO_1901001!$A$100:$A$158,$B50,IMPCO_1901001!$K$100:$K$158)</f>
        <v>0</v>
      </c>
      <c r="Q50" s="27">
        <f>SUMIF(IMPCO_1901001!$A$159:$A$190,$B50,IMPCO_1901001!$K$159:$K$190)</f>
        <v>0</v>
      </c>
      <c r="R50" s="27">
        <f>SUMIF(IMPCO_1901001!$A$3:$A$43,$B50,IMPCO_1901001!$K$3:$K$43)</f>
        <v>0</v>
      </c>
      <c r="S50" s="115">
        <v>0</v>
      </c>
      <c r="T50" s="50"/>
      <c r="U50" s="27">
        <f>SUMIF(IMPCO_1901001!$A$44:$A$99,$B50,IMPCO_1901001!$L$44:$L$99)</f>
        <v>73937.899999999994</v>
      </c>
      <c r="V50" s="27">
        <f>SUMIF(IMPCO_1901001!$A$100:$A$158,$B50,IMPCO_1901001!$L$100:$L$158)</f>
        <v>0</v>
      </c>
      <c r="W50" s="27">
        <f>SUMIF(IMPCO_1901001!$A$159:$A$190,$B50,IMPCO_1901001!$L$159:$L$190)</f>
        <v>0</v>
      </c>
      <c r="X50" s="27">
        <f>SUMIF(IMPCO_1901001!$A$3:$A$43,$B50,IMPCO_1901001!$L$3:$L$43)</f>
        <v>0</v>
      </c>
      <c r="Y50" s="115">
        <v>0</v>
      </c>
      <c r="Z50" s="50"/>
    </row>
    <row r="51" spans="1:26" x14ac:dyDescent="0.25">
      <c r="A51" s="113">
        <f t="shared" si="0"/>
        <v>37</v>
      </c>
      <c r="B51" s="50" t="s">
        <v>732</v>
      </c>
      <c r="C51" s="50">
        <f t="shared" si="4"/>
        <v>4917531.4399999995</v>
      </c>
      <c r="D51" s="50">
        <f t="shared" si="1"/>
        <v>5766292.7400000002</v>
      </c>
      <c r="E51" s="50"/>
      <c r="F51" s="50"/>
      <c r="G51" s="50">
        <f t="shared" si="2"/>
        <v>5341912</v>
      </c>
      <c r="H51" s="50"/>
      <c r="I51" s="50">
        <f t="shared" si="3"/>
        <v>713878.54</v>
      </c>
      <c r="J51" s="50">
        <f t="shared" si="3"/>
        <v>3118128.2</v>
      </c>
      <c r="K51" s="50">
        <f t="shared" si="3"/>
        <v>279927.7</v>
      </c>
      <c r="L51" s="50">
        <f t="shared" si="3"/>
        <v>1229977.6499999999</v>
      </c>
      <c r="M51" s="50">
        <f t="shared" si="3"/>
        <v>0</v>
      </c>
      <c r="N51" s="50"/>
      <c r="O51" s="27">
        <f>SUMIF(IMPCO_1901001!$A$44:$A$99,$B51,IMPCO_1901001!$K$44:$K$99)</f>
        <v>741936.74</v>
      </c>
      <c r="P51" s="27">
        <f>SUMIF(IMPCO_1901001!$A$100:$A$158,$B51,IMPCO_1901001!$K$100:$K$158)</f>
        <v>2751541.81</v>
      </c>
      <c r="Q51" s="27">
        <f>SUMIF(IMPCO_1901001!$A$159:$A$190,$B51,IMPCO_1901001!$K$159:$K$190)</f>
        <v>261518.82</v>
      </c>
      <c r="R51" s="27">
        <f>SUMIF(IMPCO_1901001!$A$3:$A$43,$B51,IMPCO_1901001!$K$3:$K$43)</f>
        <v>1162534.07</v>
      </c>
      <c r="S51" s="115">
        <v>0</v>
      </c>
      <c r="T51" s="50"/>
      <c r="U51" s="27">
        <f>SUMIF(IMPCO_1901001!$A$44:$A$99,$B51,IMPCO_1901001!$L$44:$L$99)</f>
        <v>685820.34</v>
      </c>
      <c r="V51" s="27">
        <f>SUMIF(IMPCO_1901001!$A$100:$A$158,$B51,IMPCO_1901001!$L$100:$L$158)</f>
        <v>3484714.59</v>
      </c>
      <c r="W51" s="27">
        <f>SUMIF(IMPCO_1901001!$A$159:$A$190,$B51,IMPCO_1901001!$L$159:$L$190)</f>
        <v>298336.58</v>
      </c>
      <c r="X51" s="27">
        <f>SUMIF(IMPCO_1901001!$A$3:$A$43,$B51,IMPCO_1901001!$L$3:$L$43)</f>
        <v>1297421.23</v>
      </c>
      <c r="Y51" s="115">
        <v>0</v>
      </c>
      <c r="Z51" s="50"/>
    </row>
    <row r="52" spans="1:26" x14ac:dyDescent="0.25">
      <c r="A52" s="113">
        <f t="shared" si="0"/>
        <v>38</v>
      </c>
      <c r="B52" s="50" t="s">
        <v>1036</v>
      </c>
      <c r="C52" s="50">
        <f>SUM(O52:S52)</f>
        <v>2378877.0299999998</v>
      </c>
      <c r="D52" s="50">
        <f>SUM(U52:Y52)</f>
        <v>817675.39</v>
      </c>
      <c r="E52" s="50"/>
      <c r="F52" s="50"/>
      <c r="G52" s="50">
        <f>ROUND(SUM(C52:F52)/2,0)</f>
        <v>1598276</v>
      </c>
      <c r="H52" s="50"/>
      <c r="I52" s="50">
        <f t="shared" si="3"/>
        <v>1598276.21</v>
      </c>
      <c r="J52" s="50">
        <f t="shared" si="3"/>
        <v>0</v>
      </c>
      <c r="K52" s="50">
        <f t="shared" si="3"/>
        <v>0</v>
      </c>
      <c r="L52" s="50">
        <f t="shared" si="3"/>
        <v>0</v>
      </c>
      <c r="M52" s="50">
        <f t="shared" si="3"/>
        <v>0</v>
      </c>
      <c r="N52" s="50"/>
      <c r="O52" s="27">
        <f>SUMIF(IMPCO_1901001!$A$44:$A$99,$B52,IMPCO_1901001!$K$44:$K$99)</f>
        <v>2378877.0299999998</v>
      </c>
      <c r="P52" s="27">
        <f>SUMIF(IMPCO_1901001!$A$100:$A$158,$B52,IMPCO_1901001!$K$100:$K$158)</f>
        <v>0</v>
      </c>
      <c r="Q52" s="27">
        <f>SUMIF(IMPCO_1901001!$A$159:$A$190,$B52,IMPCO_1901001!$K$159:$K$190)</f>
        <v>0</v>
      </c>
      <c r="R52" s="27">
        <f>SUMIF(IMPCO_1901001!$A$3:$A$43,$B52,IMPCO_1901001!$K$3:$K$43)</f>
        <v>0</v>
      </c>
      <c r="S52" s="115">
        <v>0</v>
      </c>
      <c r="T52" s="50"/>
      <c r="U52" s="27">
        <f>SUMIF(IMPCO_1901001!$A$44:$A$99,$B52,IMPCO_1901001!$L$44:$L$99)</f>
        <v>817675.39</v>
      </c>
      <c r="V52" s="27">
        <f>SUMIF(IMPCO_1901001!$A$100:$A$158,$B52,IMPCO_1901001!$L$100:$L$158)</f>
        <v>0</v>
      </c>
      <c r="W52" s="27">
        <f>SUMIF(IMPCO_1901001!$A$159:$A$190,$B52,IMPCO_1901001!$L$159:$L$190)</f>
        <v>0</v>
      </c>
      <c r="X52" s="27">
        <f>SUMIF(IMPCO_1901001!$A$3:$A$43,$B52,IMPCO_1901001!$L$3:$L$43)</f>
        <v>0</v>
      </c>
      <c r="Y52" s="115">
        <v>0</v>
      </c>
      <c r="Z52" s="50"/>
    </row>
    <row r="53" spans="1:26" x14ac:dyDescent="0.25">
      <c r="A53" s="113">
        <f t="shared" si="0"/>
        <v>39</v>
      </c>
      <c r="B53" s="50" t="s">
        <v>1037</v>
      </c>
      <c r="C53" s="50">
        <f>SUM(O53:S53)</f>
        <v>0</v>
      </c>
      <c r="D53" s="50">
        <f>SUM(U53:Y53)</f>
        <v>0</v>
      </c>
      <c r="E53" s="50"/>
      <c r="F53" s="50"/>
      <c r="G53" s="50">
        <f>ROUND(SUM(C53:F53)/2,0)</f>
        <v>0</v>
      </c>
      <c r="H53" s="50"/>
      <c r="I53" s="50">
        <f t="shared" si="3"/>
        <v>0</v>
      </c>
      <c r="J53" s="50">
        <f t="shared" si="3"/>
        <v>0</v>
      </c>
      <c r="K53" s="50">
        <f t="shared" si="3"/>
        <v>0</v>
      </c>
      <c r="L53" s="50">
        <f t="shared" si="3"/>
        <v>0</v>
      </c>
      <c r="M53" s="50">
        <f t="shared" si="3"/>
        <v>0</v>
      </c>
      <c r="N53" s="50"/>
      <c r="O53" s="27">
        <f>SUMIF(IMPCO_1901001!$A$44:$A$99,$B53,IMPCO_1901001!$K$44:$K$99)</f>
        <v>0</v>
      </c>
      <c r="P53" s="27">
        <f>SUMIF(IMPCO_1901001!$A$100:$A$158,$B53,IMPCO_1901001!$K$100:$K$158)</f>
        <v>0</v>
      </c>
      <c r="Q53" s="27">
        <f>SUMIF(IMPCO_1901001!$A$159:$A$190,$B53,IMPCO_1901001!$K$159:$K$190)</f>
        <v>0</v>
      </c>
      <c r="R53" s="27">
        <f>SUMIF(IMPCO_1901001!$A$3:$A$43,$B53,IMPCO_1901001!$K$3:$K$43)</f>
        <v>0</v>
      </c>
      <c r="S53" s="115">
        <v>0</v>
      </c>
      <c r="T53" s="50"/>
      <c r="U53" s="27">
        <f>SUMIF(IMPCO_1901001!$A$44:$A$99,$B53,IMPCO_1901001!$L$44:$L$99)</f>
        <v>0</v>
      </c>
      <c r="V53" s="27">
        <f>SUMIF(IMPCO_1901001!$A$100:$A$158,$B53,IMPCO_1901001!$L$100:$L$158)</f>
        <v>0</v>
      </c>
      <c r="W53" s="27">
        <f>SUMIF(IMPCO_1901001!$A$159:$A$190,$B53,IMPCO_1901001!$L$159:$L$190)</f>
        <v>0</v>
      </c>
      <c r="X53" s="27">
        <f>SUMIF(IMPCO_1901001!$A$3:$A$43,$B53,IMPCO_1901001!$L$3:$L$43)</f>
        <v>0</v>
      </c>
      <c r="Y53" s="115">
        <v>0</v>
      </c>
      <c r="Z53" s="50"/>
    </row>
    <row r="54" spans="1:26" x14ac:dyDescent="0.25">
      <c r="A54" s="113">
        <f t="shared" si="0"/>
        <v>40</v>
      </c>
      <c r="B54" s="50" t="s">
        <v>731</v>
      </c>
      <c r="C54" s="50">
        <f>SUM(O54:S54)</f>
        <v>-9020.73</v>
      </c>
      <c r="D54" s="50">
        <f>SUM(U54:Y54)</f>
        <v>298253.15000000002</v>
      </c>
      <c r="E54" s="50"/>
      <c r="F54" s="50"/>
      <c r="G54" s="50">
        <f>ROUND(SUM(C54:F54)/2,0)</f>
        <v>144616</v>
      </c>
      <c r="H54" s="50"/>
      <c r="I54" s="50">
        <f t="shared" si="3"/>
        <v>0</v>
      </c>
      <c r="J54" s="50">
        <f t="shared" si="3"/>
        <v>122632.095</v>
      </c>
      <c r="K54" s="50">
        <f t="shared" si="3"/>
        <v>0</v>
      </c>
      <c r="L54" s="50">
        <f t="shared" si="3"/>
        <v>21984.114999999998</v>
      </c>
      <c r="M54" s="50">
        <f t="shared" si="3"/>
        <v>0</v>
      </c>
      <c r="N54" s="50"/>
      <c r="O54" s="27">
        <f>SUMIF(IMPCO_1901001!$A$44:$A$99,$B54,IMPCO_1901001!$K$44:$K$99)</f>
        <v>0</v>
      </c>
      <c r="P54" s="27">
        <f>SUMIF(IMPCO_1901001!$A$100:$A$158,$B54,IMPCO_1901001!$K$100:$K$158)</f>
        <v>-29823.95</v>
      </c>
      <c r="Q54" s="27">
        <f>SUMIF(IMPCO_1901001!$A$159:$A$190,$B54,IMPCO_1901001!$K$159:$K$190)</f>
        <v>0</v>
      </c>
      <c r="R54" s="27">
        <f>SUMIF(IMPCO_1901001!$A$3:$A$43,$B54,IMPCO_1901001!$K$3:$K$43)</f>
        <v>20803.22</v>
      </c>
      <c r="S54" s="115">
        <v>0</v>
      </c>
      <c r="T54" s="50"/>
      <c r="U54" s="27">
        <f>SUMIF(IMPCO_1901001!$A$44:$A$99,$B54,IMPCO_1901001!$L$44:$L$99)</f>
        <v>0</v>
      </c>
      <c r="V54" s="27">
        <f>SUMIF(IMPCO_1901001!$A$100:$A$158,$B54,IMPCO_1901001!$L$100:$L$158)</f>
        <v>275088.14</v>
      </c>
      <c r="W54" s="27">
        <f>SUMIF(IMPCO_1901001!$A$159:$A$190,$B54,IMPCO_1901001!$L$159:$L$190)</f>
        <v>0</v>
      </c>
      <c r="X54" s="27">
        <f>SUMIF(IMPCO_1901001!$A$3:$A$43,$B54,IMPCO_1901001!$L$3:$L$43)</f>
        <v>23165.01</v>
      </c>
      <c r="Y54" s="115">
        <v>0</v>
      </c>
      <c r="Z54" s="50"/>
    </row>
    <row r="55" spans="1:26" x14ac:dyDescent="0.25">
      <c r="A55" s="113">
        <f t="shared" si="0"/>
        <v>41</v>
      </c>
      <c r="B55" s="50" t="s">
        <v>1038</v>
      </c>
      <c r="C55" s="50">
        <f>SUM(O55:S55)</f>
        <v>278977.38</v>
      </c>
      <c r="D55" s="50">
        <f>SUM(U55:Y55)</f>
        <v>1477733.38</v>
      </c>
      <c r="E55" s="50"/>
      <c r="F55" s="50"/>
      <c r="G55" s="50">
        <f>ROUND(SUM(C55:F55)/2,0)</f>
        <v>878355</v>
      </c>
      <c r="H55" s="50"/>
      <c r="I55" s="50">
        <f t="shared" si="3"/>
        <v>878355.37999999989</v>
      </c>
      <c r="J55" s="50">
        <f t="shared" si="3"/>
        <v>0</v>
      </c>
      <c r="K55" s="50">
        <f t="shared" si="3"/>
        <v>0</v>
      </c>
      <c r="L55" s="50">
        <f t="shared" si="3"/>
        <v>0</v>
      </c>
      <c r="M55" s="50">
        <f t="shared" si="3"/>
        <v>0</v>
      </c>
      <c r="N55" s="50"/>
      <c r="O55" s="27">
        <f>SUMIF(IMPCO_1901001!$A$44:$A$99,$B55,IMPCO_1901001!$K$44:$K$99)</f>
        <v>278977.38</v>
      </c>
      <c r="P55" s="27">
        <f>SUMIF(IMPCO_1901001!$A$100:$A$158,$B55,IMPCO_1901001!$K$100:$K$158)</f>
        <v>0</v>
      </c>
      <c r="Q55" s="27">
        <f>SUMIF(IMPCO_1901001!$A$159:$A$190,$B55,IMPCO_1901001!$K$159:$K$190)</f>
        <v>0</v>
      </c>
      <c r="R55" s="27">
        <f>SUMIF(IMPCO_1901001!$A$3:$A$43,$B55,IMPCO_1901001!$K$3:$K$43)</f>
        <v>0</v>
      </c>
      <c r="S55" s="115">
        <v>0</v>
      </c>
      <c r="T55" s="50"/>
      <c r="U55" s="27">
        <f>SUMIF(IMPCO_1901001!$A$44:$A$99,$B55,IMPCO_1901001!$L$44:$L$99)</f>
        <v>1477733.38</v>
      </c>
      <c r="V55" s="27">
        <f>SUMIF(IMPCO_1901001!$A$100:$A$158,$B55,IMPCO_1901001!$L$100:$L$158)</f>
        <v>0</v>
      </c>
      <c r="W55" s="27">
        <f>SUMIF(IMPCO_1901001!$A$159:$A$190,$B55,IMPCO_1901001!$L$159:$L$190)</f>
        <v>0</v>
      </c>
      <c r="X55" s="27">
        <f>SUMIF(IMPCO_1901001!$A$3:$A$43,$B55,IMPCO_1901001!$L$3:$L$43)</f>
        <v>0</v>
      </c>
      <c r="Y55" s="115">
        <v>0</v>
      </c>
      <c r="Z55" s="50"/>
    </row>
    <row r="56" spans="1:26" x14ac:dyDescent="0.25">
      <c r="A56" s="113">
        <f t="shared" si="0"/>
        <v>42</v>
      </c>
      <c r="B56" s="50" t="s">
        <v>1039</v>
      </c>
      <c r="C56" s="50">
        <f t="shared" si="4"/>
        <v>-1</v>
      </c>
      <c r="D56" s="50">
        <f t="shared" si="1"/>
        <v>-1</v>
      </c>
      <c r="E56" s="50"/>
      <c r="F56" s="50"/>
      <c r="G56" s="50">
        <f t="shared" si="2"/>
        <v>-1</v>
      </c>
      <c r="H56" s="50"/>
      <c r="I56" s="50">
        <f t="shared" si="3"/>
        <v>0</v>
      </c>
      <c r="J56" s="50">
        <f t="shared" si="3"/>
        <v>-1</v>
      </c>
      <c r="K56" s="50">
        <f t="shared" si="3"/>
        <v>0</v>
      </c>
      <c r="L56" s="50">
        <f t="shared" si="3"/>
        <v>0</v>
      </c>
      <c r="M56" s="50">
        <f t="shared" si="3"/>
        <v>0</v>
      </c>
      <c r="N56" s="50"/>
      <c r="O56" s="27">
        <f>SUMIF(IMPCO_1901001!$A$44:$A$99,$B56,IMPCO_1901001!$K$44:$K$99)</f>
        <v>0</v>
      </c>
      <c r="P56" s="27">
        <f>SUMIF(IMPCO_1901001!$A$100:$A$158,$B56,IMPCO_1901001!$K$100:$K$158)</f>
        <v>-1</v>
      </c>
      <c r="Q56" s="27">
        <f>SUMIF(IMPCO_1901001!$A$159:$A$190,$B56,IMPCO_1901001!$K$159:$K$190)</f>
        <v>0</v>
      </c>
      <c r="R56" s="27">
        <f>SUMIF(IMPCO_1901001!$A$3:$A$43,$B56,IMPCO_1901001!$K$3:$K$43)</f>
        <v>0</v>
      </c>
      <c r="S56" s="115">
        <v>0</v>
      </c>
      <c r="T56" s="50"/>
      <c r="U56" s="27">
        <f>SUMIF(IMPCO_1901001!$A$44:$A$99,$B56,IMPCO_1901001!$L$44:$L$99)</f>
        <v>0</v>
      </c>
      <c r="V56" s="27">
        <f>SUMIF(IMPCO_1901001!$A$100:$A$158,$B56,IMPCO_1901001!$L$100:$L$158)</f>
        <v>-1</v>
      </c>
      <c r="W56" s="27">
        <f>SUMIF(IMPCO_1901001!$A$159:$A$190,$B56,IMPCO_1901001!$L$159:$L$190)</f>
        <v>0</v>
      </c>
      <c r="X56" s="27">
        <f>SUMIF(IMPCO_1901001!$A$3:$A$43,$B56,IMPCO_1901001!$L$3:$L$43)</f>
        <v>0</v>
      </c>
      <c r="Y56" s="115">
        <v>0</v>
      </c>
      <c r="Z56" s="50"/>
    </row>
    <row r="57" spans="1:26" x14ac:dyDescent="0.25">
      <c r="A57" s="113">
        <f t="shared" si="0"/>
        <v>43</v>
      </c>
      <c r="B57" s="50" t="s">
        <v>730</v>
      </c>
      <c r="C57" s="50">
        <f t="shared" si="4"/>
        <v>1029658.58</v>
      </c>
      <c r="D57" s="50">
        <f t="shared" si="1"/>
        <v>187014.1</v>
      </c>
      <c r="E57" s="50"/>
      <c r="F57" s="50"/>
      <c r="G57" s="50">
        <f t="shared" si="2"/>
        <v>608336</v>
      </c>
      <c r="H57" s="50"/>
      <c r="I57" s="50">
        <f t="shared" si="3"/>
        <v>589786.34</v>
      </c>
      <c r="J57" s="50">
        <f t="shared" si="3"/>
        <v>0</v>
      </c>
      <c r="K57" s="50">
        <f t="shared" si="3"/>
        <v>0</v>
      </c>
      <c r="L57" s="50">
        <f t="shared" si="3"/>
        <v>18550</v>
      </c>
      <c r="M57" s="50">
        <f t="shared" si="3"/>
        <v>0</v>
      </c>
      <c r="N57" s="50"/>
      <c r="O57" s="27">
        <f>SUMIF(IMPCO_1901001!$A$44:$A$99,$B57,IMPCO_1901001!$K$44:$K$99)</f>
        <v>1029658.58</v>
      </c>
      <c r="P57" s="27">
        <f>SUMIF(IMPCO_1901001!$A$100:$A$158,$B57,IMPCO_1901001!$K$100:$K$158)</f>
        <v>0</v>
      </c>
      <c r="Q57" s="27">
        <f>SUMIF(IMPCO_1901001!$A$159:$A$190,$B57,IMPCO_1901001!$K$159:$K$190)</f>
        <v>0</v>
      </c>
      <c r="R57" s="27">
        <f>SUMIF(IMPCO_1901001!$A$3:$A$43,$B57,IMPCO_1901001!$K$3:$K$43)</f>
        <v>0</v>
      </c>
      <c r="S57" s="115">
        <v>0</v>
      </c>
      <c r="T57" s="50"/>
      <c r="U57" s="27">
        <f>SUMIF(IMPCO_1901001!$A$44:$A$99,$B57,IMPCO_1901001!$L$44:$L$99)</f>
        <v>149914.1</v>
      </c>
      <c r="V57" s="27">
        <f>SUMIF(IMPCO_1901001!$A$100:$A$158,$B57,IMPCO_1901001!$L$100:$L$158)</f>
        <v>0</v>
      </c>
      <c r="W57" s="27">
        <f>SUMIF(IMPCO_1901001!$A$159:$A$190,$B57,IMPCO_1901001!$L$159:$L$190)</f>
        <v>0</v>
      </c>
      <c r="X57" s="27">
        <f>SUMIF(IMPCO_1901001!$A$3:$A$43,$B57,IMPCO_1901001!$L$3:$L$43)</f>
        <v>37100</v>
      </c>
      <c r="Y57" s="115">
        <v>0</v>
      </c>
      <c r="Z57" s="50"/>
    </row>
    <row r="58" spans="1:26" x14ac:dyDescent="0.25">
      <c r="A58" s="113">
        <f t="shared" si="0"/>
        <v>44</v>
      </c>
      <c r="B58" s="50" t="s">
        <v>1040</v>
      </c>
      <c r="C58" s="50">
        <f>SUM(O58:S58)</f>
        <v>1158807.47</v>
      </c>
      <c r="D58" s="50">
        <f>SUM(U58:Y58)</f>
        <v>1051688.67</v>
      </c>
      <c r="E58" s="50"/>
      <c r="F58" s="50"/>
      <c r="G58" s="50">
        <f>ROUND(SUM(C58:F58)/2,0)</f>
        <v>1105248</v>
      </c>
      <c r="H58" s="50"/>
      <c r="I58" s="50">
        <f t="shared" si="3"/>
        <v>0</v>
      </c>
      <c r="J58" s="50">
        <f t="shared" si="3"/>
        <v>0</v>
      </c>
      <c r="K58" s="50">
        <f t="shared" si="3"/>
        <v>0</v>
      </c>
      <c r="L58" s="50">
        <f t="shared" si="3"/>
        <v>1105248.0699999998</v>
      </c>
      <c r="M58" s="50">
        <f t="shared" si="3"/>
        <v>0</v>
      </c>
      <c r="N58" s="50"/>
      <c r="O58" s="27">
        <f>SUMIF(IMPCO_1901001!$A$44:$A$99,$B58,IMPCO_1901001!$K$44:$K$99)</f>
        <v>0</v>
      </c>
      <c r="P58" s="27">
        <f>SUMIF(IMPCO_1901001!$A$100:$A$158,$B58,IMPCO_1901001!$K$100:$K$158)</f>
        <v>0</v>
      </c>
      <c r="Q58" s="27">
        <f>SUMIF(IMPCO_1901001!$A$159:$A$190,$B58,IMPCO_1901001!$K$159:$K$190)</f>
        <v>0</v>
      </c>
      <c r="R58" s="27">
        <f>SUMIF(IMPCO_1901001!$A$3:$A$43,$B58,IMPCO_1901001!$K$3:$K$43)</f>
        <v>1158807.47</v>
      </c>
      <c r="S58" s="115">
        <v>0</v>
      </c>
      <c r="T58" s="50"/>
      <c r="U58" s="27">
        <f>SUMIF(IMPCO_1901001!$A$44:$A$99,$B58,IMPCO_1901001!$L$44:$L$99)</f>
        <v>0</v>
      </c>
      <c r="V58" s="27">
        <f>SUMIF(IMPCO_1901001!$A$100:$A$158,$B58,IMPCO_1901001!$L$100:$L$158)</f>
        <v>0</v>
      </c>
      <c r="W58" s="27">
        <f>SUMIF(IMPCO_1901001!$A$159:$A$190,$B58,IMPCO_1901001!$L$159:$L$190)</f>
        <v>0</v>
      </c>
      <c r="X58" s="27">
        <f>SUMIF(IMPCO_1901001!$A$3:$A$43,$B58,IMPCO_1901001!$L$3:$L$43)</f>
        <v>1051688.67</v>
      </c>
      <c r="Y58" s="115">
        <v>0</v>
      </c>
      <c r="Z58" s="50"/>
    </row>
    <row r="59" spans="1:26" x14ac:dyDescent="0.25">
      <c r="A59" s="113">
        <f t="shared" si="0"/>
        <v>45</v>
      </c>
      <c r="B59" s="50" t="s">
        <v>1041</v>
      </c>
      <c r="C59" s="50">
        <f t="shared" si="4"/>
        <v>1.8800000000010186</v>
      </c>
      <c r="D59" s="50">
        <f t="shared" si="1"/>
        <v>1.8800000000010186</v>
      </c>
      <c r="E59" s="50"/>
      <c r="F59" s="50"/>
      <c r="G59" s="50">
        <f t="shared" si="2"/>
        <v>2</v>
      </c>
      <c r="H59" s="50"/>
      <c r="I59" s="50">
        <f t="shared" si="3"/>
        <v>0.8999999999996362</v>
      </c>
      <c r="J59" s="50">
        <f t="shared" si="3"/>
        <v>1.2400000000016007</v>
      </c>
      <c r="K59" s="50">
        <f t="shared" si="3"/>
        <v>0.98999999999978172</v>
      </c>
      <c r="L59" s="50">
        <f t="shared" si="3"/>
        <v>-1.25</v>
      </c>
      <c r="M59" s="50">
        <f t="shared" si="3"/>
        <v>0</v>
      </c>
      <c r="N59" s="50"/>
      <c r="O59" s="27">
        <f>SUMIF(IMPCO_1901001!$A$44:$A$99,$B59,IMPCO_1901001!$K$44:$K$99)</f>
        <v>0.8999999999996362</v>
      </c>
      <c r="P59" s="27">
        <f>SUMIF(IMPCO_1901001!$A$100:$A$158,$B59,IMPCO_1901001!$K$100:$K$158)</f>
        <v>1.2400000000016007</v>
      </c>
      <c r="Q59" s="27">
        <f>SUMIF(IMPCO_1901001!$A$159:$A$190,$B59,IMPCO_1901001!$K$159:$K$190)</f>
        <v>0.98999999999978172</v>
      </c>
      <c r="R59" s="27">
        <f>SUMIF(IMPCO_1901001!$A$3:$A$43,$B59,IMPCO_1901001!$K$3:$K$43)</f>
        <v>-1.25</v>
      </c>
      <c r="S59" s="115">
        <v>0</v>
      </c>
      <c r="T59" s="50"/>
      <c r="U59" s="27">
        <f>SUMIF(IMPCO_1901001!$A$44:$A$99,$B59,IMPCO_1901001!$L$44:$L$99)</f>
        <v>0.8999999999996362</v>
      </c>
      <c r="V59" s="27">
        <f>SUMIF(IMPCO_1901001!$A$100:$A$158,$B59,IMPCO_1901001!$L$100:$L$158)</f>
        <v>1.2400000000016007</v>
      </c>
      <c r="W59" s="27">
        <f>SUMIF(IMPCO_1901001!$A$159:$A$190,$B59,IMPCO_1901001!$L$159:$L$190)</f>
        <v>0.98999999999978172</v>
      </c>
      <c r="X59" s="27">
        <f>SUMIF(IMPCO_1901001!$A$3:$A$43,$B59,IMPCO_1901001!$L$3:$L$43)</f>
        <v>-1.25</v>
      </c>
      <c r="Y59" s="115">
        <v>0</v>
      </c>
      <c r="Z59" s="50"/>
    </row>
    <row r="60" spans="1:26" x14ac:dyDescent="0.25">
      <c r="A60" s="113">
        <f t="shared" si="0"/>
        <v>46</v>
      </c>
      <c r="B60" s="50" t="s">
        <v>728</v>
      </c>
      <c r="C60" s="50">
        <f>SUM(O60:S60)</f>
        <v>158480.95000000001</v>
      </c>
      <c r="D60" s="50">
        <f>SUM(U60:Y60)</f>
        <v>290160.75</v>
      </c>
      <c r="E60" s="50"/>
      <c r="F60" s="50"/>
      <c r="G60" s="50">
        <f>ROUND(SUM(C60:F60)/2,0)</f>
        <v>224321</v>
      </c>
      <c r="H60" s="50"/>
      <c r="I60" s="50">
        <f t="shared" si="3"/>
        <v>-18196.474999999999</v>
      </c>
      <c r="J60" s="50">
        <f t="shared" si="3"/>
        <v>84969.675000000003</v>
      </c>
      <c r="K60" s="50">
        <f t="shared" si="3"/>
        <v>2292.4000000000015</v>
      </c>
      <c r="L60" s="50">
        <f t="shared" si="3"/>
        <v>155255.25</v>
      </c>
      <c r="M60" s="50">
        <f t="shared" si="3"/>
        <v>0</v>
      </c>
      <c r="N60" s="50"/>
      <c r="O60" s="27">
        <f>SUMIF(IMPCO_1901001!$A$44:$A$99,$B60,IMPCO_1901001!$K$44:$K$99)</f>
        <v>-19403.099999999999</v>
      </c>
      <c r="P60" s="27">
        <f>SUMIF(IMPCO_1901001!$A$100:$A$158,$B60,IMPCO_1901001!$K$100:$K$158)</f>
        <v>64732.85</v>
      </c>
      <c r="Q60" s="27">
        <f>SUMIF(IMPCO_1901001!$A$159:$A$190,$B60,IMPCO_1901001!$K$159:$K$190)</f>
        <v>1740.8000000000029</v>
      </c>
      <c r="R60" s="27">
        <f>SUMIF(IMPCO_1901001!$A$3:$A$43,$B60,IMPCO_1901001!$K$3:$K$43)</f>
        <v>111410.4</v>
      </c>
      <c r="S60" s="115">
        <v>0</v>
      </c>
      <c r="T60" s="50"/>
      <c r="U60" s="27">
        <f>SUMIF(IMPCO_1901001!$A$44:$A$99,$B60,IMPCO_1901001!$L$44:$L$99)</f>
        <v>-16989.849999999999</v>
      </c>
      <c r="V60" s="27">
        <f>SUMIF(IMPCO_1901001!$A$100:$A$158,$B60,IMPCO_1901001!$L$100:$L$158)</f>
        <v>105206.5</v>
      </c>
      <c r="W60" s="27">
        <f>SUMIF(IMPCO_1901001!$A$159:$A$190,$B60,IMPCO_1901001!$L$159:$L$190)</f>
        <v>2844</v>
      </c>
      <c r="X60" s="27">
        <f>SUMIF(IMPCO_1901001!$A$3:$A$43,$B60,IMPCO_1901001!$L$3:$L$43)</f>
        <v>199100.1</v>
      </c>
      <c r="Y60" s="115">
        <v>0</v>
      </c>
      <c r="Z60" s="50"/>
    </row>
    <row r="61" spans="1:26" x14ac:dyDescent="0.25">
      <c r="A61" s="113">
        <f t="shared" si="0"/>
        <v>47</v>
      </c>
      <c r="B61" s="50" t="s">
        <v>727</v>
      </c>
      <c r="C61" s="50">
        <f>SUM(O61:S61)</f>
        <v>25907.349999999977</v>
      </c>
      <c r="D61" s="50">
        <f>SUM(U61:Y61)</f>
        <v>-8897.6999999999898</v>
      </c>
      <c r="E61" s="50"/>
      <c r="F61" s="50"/>
      <c r="G61" s="50">
        <f>ROUND(SUM(C61:F61)/2,0)</f>
        <v>8505</v>
      </c>
      <c r="H61" s="50"/>
      <c r="I61" s="50">
        <f t="shared" si="3"/>
        <v>-2732.8</v>
      </c>
      <c r="J61" s="50">
        <f t="shared" si="3"/>
        <v>10472.524999999994</v>
      </c>
      <c r="K61" s="50">
        <f t="shared" si="3"/>
        <v>129.15</v>
      </c>
      <c r="L61" s="50">
        <f t="shared" si="3"/>
        <v>635.95000000000005</v>
      </c>
      <c r="M61" s="50">
        <f t="shared" si="3"/>
        <v>0</v>
      </c>
      <c r="N61" s="50"/>
      <c r="O61" s="27">
        <f>SUMIF(IMPCO_1901001!$A$44:$A$99,$B61,IMPCO_1901001!$K$44:$K$99)</f>
        <v>0</v>
      </c>
      <c r="P61" s="27">
        <f>SUMIF(IMPCO_1901001!$A$100:$A$158,$B61,IMPCO_1901001!$K$100:$K$158)</f>
        <v>25907.349999999977</v>
      </c>
      <c r="Q61" s="27">
        <f>SUMIF(IMPCO_1901001!$A$159:$A$190,$B61,IMPCO_1901001!$K$159:$K$190)</f>
        <v>0</v>
      </c>
      <c r="R61" s="27">
        <f>SUMIF(IMPCO_1901001!$A$3:$A$43,$B61,IMPCO_1901001!$K$3:$K$43)</f>
        <v>0</v>
      </c>
      <c r="S61" s="115">
        <v>0</v>
      </c>
      <c r="T61" s="50"/>
      <c r="U61" s="27">
        <f>SUMIF(IMPCO_1901001!$A$44:$A$99,$B61,IMPCO_1901001!$L$44:$L$99)</f>
        <v>-5465.6</v>
      </c>
      <c r="V61" s="27">
        <f>SUMIF(IMPCO_1901001!$A$100:$A$158,$B61,IMPCO_1901001!$L$100:$L$158)</f>
        <v>-4962.2999999999884</v>
      </c>
      <c r="W61" s="27">
        <f>SUMIF(IMPCO_1901001!$A$159:$A$190,$B61,IMPCO_1901001!$L$159:$L$190)</f>
        <v>258.3</v>
      </c>
      <c r="X61" s="27">
        <f>SUMIF(IMPCO_1901001!$A$3:$A$43,$B61,IMPCO_1901001!$L$3:$L$43)</f>
        <v>1271.9000000000001</v>
      </c>
      <c r="Y61" s="115">
        <v>0</v>
      </c>
      <c r="Z61" s="50"/>
    </row>
    <row r="62" spans="1:26" x14ac:dyDescent="0.25">
      <c r="A62" s="113">
        <f t="shared" si="0"/>
        <v>48</v>
      </c>
      <c r="B62" s="50" t="s">
        <v>726</v>
      </c>
      <c r="C62" s="50">
        <f t="shared" si="4"/>
        <v>-27278.85</v>
      </c>
      <c r="D62" s="50">
        <f t="shared" si="1"/>
        <v>-27278.85</v>
      </c>
      <c r="E62" s="50"/>
      <c r="F62" s="50"/>
      <c r="G62" s="50">
        <f t="shared" si="2"/>
        <v>-27279</v>
      </c>
      <c r="H62" s="50"/>
      <c r="I62" s="50">
        <f t="shared" si="3"/>
        <v>-27278.85</v>
      </c>
      <c r="J62" s="50">
        <f t="shared" si="3"/>
        <v>0</v>
      </c>
      <c r="K62" s="50">
        <f t="shared" si="3"/>
        <v>0</v>
      </c>
      <c r="L62" s="50">
        <f t="shared" si="3"/>
        <v>0</v>
      </c>
      <c r="M62" s="50">
        <f t="shared" si="3"/>
        <v>0</v>
      </c>
      <c r="N62" s="50"/>
      <c r="O62" s="27">
        <f>SUMIF(IMPCO_1901001!$A$44:$A$99,$B62,IMPCO_1901001!$K$44:$K$99)</f>
        <v>-27278.85</v>
      </c>
      <c r="P62" s="27">
        <f>SUMIF(IMPCO_1901001!$A$100:$A$158,$B62,IMPCO_1901001!$K$100:$K$158)</f>
        <v>0</v>
      </c>
      <c r="Q62" s="27">
        <f>SUMIF(IMPCO_1901001!$A$159:$A$190,$B62,IMPCO_1901001!$K$159:$K$190)</f>
        <v>0</v>
      </c>
      <c r="R62" s="27">
        <f>SUMIF(IMPCO_1901001!$A$3:$A$43,$B62,IMPCO_1901001!$K$3:$K$43)</f>
        <v>0</v>
      </c>
      <c r="S62" s="115">
        <v>0</v>
      </c>
      <c r="T62" s="50"/>
      <c r="U62" s="27">
        <f>SUMIF(IMPCO_1901001!$A$44:$A$99,$B62,IMPCO_1901001!$L$44:$L$99)</f>
        <v>-27278.85</v>
      </c>
      <c r="V62" s="27">
        <f>SUMIF(IMPCO_1901001!$A$100:$A$158,$B62,IMPCO_1901001!$L$100:$L$158)</f>
        <v>0</v>
      </c>
      <c r="W62" s="27">
        <f>SUMIF(IMPCO_1901001!$A$159:$A$190,$B62,IMPCO_1901001!$L$159:$L$190)</f>
        <v>0</v>
      </c>
      <c r="X62" s="27">
        <f>SUMIF(IMPCO_1901001!$A$3:$A$43,$B62,IMPCO_1901001!$L$3:$L$43)</f>
        <v>0</v>
      </c>
      <c r="Y62" s="115">
        <v>0</v>
      </c>
      <c r="Z62" s="50"/>
    </row>
    <row r="63" spans="1:26" x14ac:dyDescent="0.25">
      <c r="A63" s="113">
        <f t="shared" si="0"/>
        <v>49</v>
      </c>
      <c r="B63" s="50" t="s">
        <v>724</v>
      </c>
      <c r="C63" s="50">
        <f>SUM(O63:S63)</f>
        <v>0</v>
      </c>
      <c r="D63" s="50">
        <f>SUM(U63:Y63)</f>
        <v>0</v>
      </c>
      <c r="E63" s="50"/>
      <c r="F63" s="50"/>
      <c r="G63" s="50">
        <f>ROUND(SUM(C63:F63)/2,0)</f>
        <v>0</v>
      </c>
      <c r="H63" s="50"/>
      <c r="I63" s="50">
        <f t="shared" si="3"/>
        <v>0</v>
      </c>
      <c r="J63" s="50">
        <f t="shared" si="3"/>
        <v>0</v>
      </c>
      <c r="K63" s="50">
        <f t="shared" si="3"/>
        <v>0</v>
      </c>
      <c r="L63" s="50">
        <f t="shared" si="3"/>
        <v>0</v>
      </c>
      <c r="M63" s="50">
        <f t="shared" si="3"/>
        <v>0</v>
      </c>
      <c r="N63" s="50"/>
      <c r="O63" s="27">
        <f>SUMIF(IMPCO_1901001!$A$44:$A$99,$B63,IMPCO_1901001!$K$44:$K$99)</f>
        <v>0</v>
      </c>
      <c r="P63" s="27">
        <f>SUMIF(IMPCO_1901001!$A$100:$A$158,$B63,IMPCO_1901001!$K$100:$K$158)</f>
        <v>0</v>
      </c>
      <c r="Q63" s="27">
        <f>SUMIF(IMPCO_1901001!$A$159:$A$190,$B63,IMPCO_1901001!$K$159:$K$190)</f>
        <v>0</v>
      </c>
      <c r="R63" s="27">
        <f>SUMIF(IMPCO_1901001!$A$3:$A$43,$B63,IMPCO_1901001!$K$3:$K$43)</f>
        <v>0</v>
      </c>
      <c r="S63" s="115">
        <v>0</v>
      </c>
      <c r="T63" s="50"/>
      <c r="U63" s="27">
        <f>SUMIF(IMPCO_1901001!$A$44:$A$99,$B63,IMPCO_1901001!$L$44:$L$99)</f>
        <v>0</v>
      </c>
      <c r="V63" s="27">
        <f>SUMIF(IMPCO_1901001!$A$100:$A$158,$B63,IMPCO_1901001!$L$100:$L$158)</f>
        <v>0</v>
      </c>
      <c r="W63" s="27">
        <f>SUMIF(IMPCO_1901001!$A$159:$A$190,$B63,IMPCO_1901001!$L$159:$L$190)</f>
        <v>0</v>
      </c>
      <c r="X63" s="27">
        <f>SUMIF(IMPCO_1901001!$A$3:$A$43,$B63,IMPCO_1901001!$L$3:$L$43)</f>
        <v>0</v>
      </c>
      <c r="Y63" s="115">
        <v>0</v>
      </c>
      <c r="Z63" s="50"/>
    </row>
    <row r="64" spans="1:26" x14ac:dyDescent="0.25">
      <c r="A64" s="113">
        <f t="shared" si="0"/>
        <v>50</v>
      </c>
      <c r="B64" s="50" t="s">
        <v>725</v>
      </c>
      <c r="C64" s="50">
        <f t="shared" si="4"/>
        <v>0</v>
      </c>
      <c r="D64" s="50">
        <f t="shared" si="1"/>
        <v>0</v>
      </c>
      <c r="E64" s="50"/>
      <c r="F64" s="50"/>
      <c r="G64" s="50">
        <f t="shared" si="2"/>
        <v>0</v>
      </c>
      <c r="H64" s="50"/>
      <c r="I64" s="50">
        <f t="shared" si="3"/>
        <v>0</v>
      </c>
      <c r="J64" s="50">
        <f t="shared" si="3"/>
        <v>0</v>
      </c>
      <c r="K64" s="50">
        <f t="shared" si="3"/>
        <v>0</v>
      </c>
      <c r="L64" s="50">
        <f t="shared" si="3"/>
        <v>0</v>
      </c>
      <c r="M64" s="50">
        <f t="shared" si="3"/>
        <v>0</v>
      </c>
      <c r="N64" s="50"/>
      <c r="O64" s="27">
        <f>SUMIF(IMPCO_1901001!$A$44:$A$99,$B64,IMPCO_1901001!$K$44:$K$99)</f>
        <v>0</v>
      </c>
      <c r="P64" s="27">
        <f>SUMIF(IMPCO_1901001!$A$100:$A$158,$B64,IMPCO_1901001!$K$100:$K$158)</f>
        <v>0</v>
      </c>
      <c r="Q64" s="27">
        <f>SUMIF(IMPCO_1901001!$A$159:$A$190,$B64,IMPCO_1901001!$K$159:$K$190)</f>
        <v>0</v>
      </c>
      <c r="R64" s="27">
        <f>SUMIF(IMPCO_1901001!$A$3:$A$43,$B64,IMPCO_1901001!$K$3:$K$43)</f>
        <v>0</v>
      </c>
      <c r="S64" s="115">
        <v>0</v>
      </c>
      <c r="T64" s="50"/>
      <c r="U64" s="27">
        <f>SUMIF(IMPCO_1901001!$A$44:$A$99,$B64,IMPCO_1901001!$L$44:$L$99)</f>
        <v>0</v>
      </c>
      <c r="V64" s="27">
        <f>SUMIF(IMPCO_1901001!$A$100:$A$158,$B64,IMPCO_1901001!$L$100:$L$158)</f>
        <v>0</v>
      </c>
      <c r="W64" s="27">
        <f>SUMIF(IMPCO_1901001!$A$159:$A$190,$B64,IMPCO_1901001!$L$159:$L$190)</f>
        <v>0</v>
      </c>
      <c r="X64" s="27">
        <f>SUMIF(IMPCO_1901001!$A$3:$A$43,$B64,IMPCO_1901001!$L$3:$L$43)</f>
        <v>0</v>
      </c>
      <c r="Y64" s="115">
        <v>0</v>
      </c>
      <c r="Z64" s="50"/>
    </row>
    <row r="65" spans="1:26" x14ac:dyDescent="0.25">
      <c r="A65" s="113">
        <f t="shared" si="0"/>
        <v>51</v>
      </c>
      <c r="B65" s="50" t="s">
        <v>721</v>
      </c>
      <c r="C65" s="50">
        <f>SUM(O65:S65)</f>
        <v>1070282.3600000001</v>
      </c>
      <c r="D65" s="50">
        <f>SUM(U65:Y65)</f>
        <v>1070282.3600000001</v>
      </c>
      <c r="E65" s="50"/>
      <c r="F65" s="50"/>
      <c r="G65" s="50">
        <f>ROUND(SUM(C65:F65)/2,0)</f>
        <v>1070282</v>
      </c>
      <c r="H65" s="50"/>
      <c r="I65" s="50">
        <f t="shared" si="3"/>
        <v>1070282.3600000001</v>
      </c>
      <c r="J65" s="50">
        <f t="shared" si="3"/>
        <v>0</v>
      </c>
      <c r="K65" s="50">
        <f t="shared" si="3"/>
        <v>0</v>
      </c>
      <c r="L65" s="50">
        <f t="shared" si="3"/>
        <v>0</v>
      </c>
      <c r="M65" s="50">
        <f t="shared" si="3"/>
        <v>0</v>
      </c>
      <c r="N65" s="50"/>
      <c r="O65" s="27">
        <f>SUMIF(IMPCO_1901001!$A$44:$A$99,$B65,IMPCO_1901001!$K$44:$K$99)</f>
        <v>1070282.3600000001</v>
      </c>
      <c r="P65" s="27">
        <f>SUMIF(IMPCO_1901001!$A$100:$A$158,$B65,IMPCO_1901001!$K$100:$K$158)</f>
        <v>0</v>
      </c>
      <c r="Q65" s="27">
        <f>SUMIF(IMPCO_1901001!$A$159:$A$190,$B65,IMPCO_1901001!$K$159:$K$190)</f>
        <v>0</v>
      </c>
      <c r="R65" s="27">
        <f>SUMIF(IMPCO_1901001!$A$3:$A$43,$B65,IMPCO_1901001!$K$3:$K$43)</f>
        <v>0</v>
      </c>
      <c r="S65" s="115">
        <v>0</v>
      </c>
      <c r="T65" s="50"/>
      <c r="U65" s="27">
        <f>SUMIF(IMPCO_1901001!$A$44:$A$99,$B65,IMPCO_1901001!$L$44:$L$99)</f>
        <v>1070282.3600000001</v>
      </c>
      <c r="V65" s="27">
        <f>SUMIF(IMPCO_1901001!$A$100:$A$158,$B65,IMPCO_1901001!$L$100:$L$158)</f>
        <v>0</v>
      </c>
      <c r="W65" s="27">
        <f>SUMIF(IMPCO_1901001!$A$159:$A$190,$B65,IMPCO_1901001!$L$159:$L$190)</f>
        <v>0</v>
      </c>
      <c r="X65" s="27">
        <f>SUMIF(IMPCO_1901001!$A$3:$A$43,$B65,IMPCO_1901001!$L$3:$L$43)</f>
        <v>0</v>
      </c>
      <c r="Y65" s="115">
        <v>0</v>
      </c>
      <c r="Z65" s="50"/>
    </row>
    <row r="66" spans="1:26" x14ac:dyDescent="0.25">
      <c r="A66" s="113">
        <f t="shared" si="0"/>
        <v>52</v>
      </c>
      <c r="B66" s="50" t="s">
        <v>720</v>
      </c>
      <c r="C66" s="50">
        <f>SUM(O66:S66)</f>
        <v>261389.96</v>
      </c>
      <c r="D66" s="50">
        <f>SUM(U66:Y66)</f>
        <v>163510.18</v>
      </c>
      <c r="E66" s="50"/>
      <c r="F66" s="50"/>
      <c r="G66" s="50">
        <f>ROUND(SUM(C66:F66)/2,0)</f>
        <v>212450</v>
      </c>
      <c r="H66" s="50"/>
      <c r="I66" s="50">
        <f t="shared" si="3"/>
        <v>212450.07</v>
      </c>
      <c r="J66" s="50">
        <f t="shared" si="3"/>
        <v>0</v>
      </c>
      <c r="K66" s="50">
        <f t="shared" si="3"/>
        <v>0</v>
      </c>
      <c r="L66" s="50">
        <f t="shared" si="3"/>
        <v>0</v>
      </c>
      <c r="M66" s="50">
        <f t="shared" si="3"/>
        <v>0</v>
      </c>
      <c r="N66" s="50"/>
      <c r="O66" s="27">
        <f>SUMIF(IMPCO_1901001!$A$44:$A$99,$B66,IMPCO_1901001!$K$44:$K$99)</f>
        <v>261389.96</v>
      </c>
      <c r="P66" s="27">
        <f>SUMIF(IMPCO_1901001!$A$100:$A$158,$B66,IMPCO_1901001!$K$100:$K$158)</f>
        <v>0</v>
      </c>
      <c r="Q66" s="27">
        <f>SUMIF(IMPCO_1901001!$A$159:$A$190,$B66,IMPCO_1901001!$K$159:$K$190)</f>
        <v>0</v>
      </c>
      <c r="R66" s="27">
        <f>SUMIF(IMPCO_1901001!$A$3:$A$43,$B66,IMPCO_1901001!$K$3:$K$43)</f>
        <v>0</v>
      </c>
      <c r="S66" s="115">
        <v>0</v>
      </c>
      <c r="T66" s="50"/>
      <c r="U66" s="27">
        <f>SUMIF(IMPCO_1901001!$A$44:$A$99,$B66,IMPCO_1901001!$L$44:$L$99)</f>
        <v>163510.18</v>
      </c>
      <c r="V66" s="27">
        <f>SUMIF(IMPCO_1901001!$A$100:$A$158,$B66,IMPCO_1901001!$L$100:$L$158)</f>
        <v>0</v>
      </c>
      <c r="W66" s="27">
        <f>SUMIF(IMPCO_1901001!$A$159:$A$190,$B66,IMPCO_1901001!$L$159:$L$190)</f>
        <v>0</v>
      </c>
      <c r="X66" s="27">
        <f>SUMIF(IMPCO_1901001!$A$3:$A$43,$B66,IMPCO_1901001!$L$3:$L$43)</f>
        <v>0</v>
      </c>
      <c r="Y66" s="115">
        <v>0</v>
      </c>
      <c r="Z66" s="50"/>
    </row>
    <row r="67" spans="1:26" x14ac:dyDescent="0.25">
      <c r="A67" s="113">
        <f t="shared" si="0"/>
        <v>53</v>
      </c>
      <c r="B67" s="50" t="s">
        <v>294</v>
      </c>
      <c r="C67" s="50">
        <f t="shared" si="4"/>
        <v>0</v>
      </c>
      <c r="D67" s="50">
        <f t="shared" si="1"/>
        <v>0</v>
      </c>
      <c r="E67" s="50"/>
      <c r="F67" s="50"/>
      <c r="G67" s="50">
        <f t="shared" ref="G67:G129" si="5">ROUND(SUM(C67:F67)/2,0)</f>
        <v>0</v>
      </c>
      <c r="H67" s="50"/>
      <c r="I67" s="50">
        <f t="shared" si="3"/>
        <v>0</v>
      </c>
      <c r="J67" s="50">
        <f t="shared" si="3"/>
        <v>0</v>
      </c>
      <c r="K67" s="50">
        <f t="shared" si="3"/>
        <v>0</v>
      </c>
      <c r="L67" s="50">
        <f t="shared" si="3"/>
        <v>0</v>
      </c>
      <c r="M67" s="50">
        <f t="shared" si="3"/>
        <v>0</v>
      </c>
      <c r="N67" s="50"/>
      <c r="O67" s="27">
        <f>SUMIF(IMPCO_1901001!$A$44:$A$99,$B67,IMPCO_1901001!$K$44:$K$99)</f>
        <v>0</v>
      </c>
      <c r="P67" s="27">
        <f>SUMIF(IMPCO_1901001!$A$100:$A$158,$B67,IMPCO_1901001!$K$100:$K$158)</f>
        <v>0</v>
      </c>
      <c r="Q67" s="27">
        <f>SUMIF(IMPCO_1901001!$A$159:$A$190,$B67,IMPCO_1901001!$K$159:$K$190)</f>
        <v>0</v>
      </c>
      <c r="R67" s="27">
        <f>SUMIF(IMPCO_1901001!$A$3:$A$43,$B67,IMPCO_1901001!$K$3:$K$43)</f>
        <v>0</v>
      </c>
      <c r="S67" s="115">
        <v>0</v>
      </c>
      <c r="T67" s="50"/>
      <c r="U67" s="27">
        <f>SUMIF(IMPCO_1901001!$A$44:$A$99,$B67,IMPCO_1901001!$L$44:$L$99)</f>
        <v>0</v>
      </c>
      <c r="V67" s="27">
        <f>SUMIF(IMPCO_1901001!$A$100:$A$158,$B67,IMPCO_1901001!$L$100:$L$158)</f>
        <v>0</v>
      </c>
      <c r="W67" s="27">
        <f>SUMIF(IMPCO_1901001!$A$159:$A$190,$B67,IMPCO_1901001!$L$159:$L$190)</f>
        <v>0</v>
      </c>
      <c r="X67" s="27">
        <f>SUMIF(IMPCO_1901001!$A$3:$A$43,$B67,IMPCO_1901001!$L$3:$L$43)</f>
        <v>0</v>
      </c>
      <c r="Y67" s="115">
        <v>0</v>
      </c>
      <c r="Z67" s="50"/>
    </row>
    <row r="68" spans="1:26" x14ac:dyDescent="0.25">
      <c r="A68" s="113">
        <f t="shared" si="0"/>
        <v>54</v>
      </c>
      <c r="B68" s="50" t="s">
        <v>717</v>
      </c>
      <c r="C68" s="50">
        <f>SUM(O68:S68)</f>
        <v>141714.93</v>
      </c>
      <c r="D68" s="50">
        <f>SUM(U68:Y68)</f>
        <v>136980.32999999999</v>
      </c>
      <c r="E68" s="50"/>
      <c r="F68" s="50"/>
      <c r="G68" s="50">
        <f>ROUND(SUM(C68:F68)/2,0)</f>
        <v>139348</v>
      </c>
      <c r="H68" s="50"/>
      <c r="I68" s="50">
        <f t="shared" si="3"/>
        <v>0</v>
      </c>
      <c r="J68" s="50">
        <f t="shared" si="3"/>
        <v>0</v>
      </c>
      <c r="K68" s="50">
        <f t="shared" si="3"/>
        <v>139347.63</v>
      </c>
      <c r="L68" s="50">
        <f t="shared" si="3"/>
        <v>0</v>
      </c>
      <c r="M68" s="50">
        <f t="shared" si="3"/>
        <v>0</v>
      </c>
      <c r="N68" s="50"/>
      <c r="O68" s="27">
        <f>SUMIF(IMPCO_1901001!$A$44:$A$99,$B68,IMPCO_1901001!$K$44:$K$99)</f>
        <v>0</v>
      </c>
      <c r="P68" s="27">
        <f>SUMIF(IMPCO_1901001!$A$100:$A$158,$B68,IMPCO_1901001!$K$100:$K$158)</f>
        <v>0</v>
      </c>
      <c r="Q68" s="27">
        <f>SUMIF(IMPCO_1901001!$A$159:$A$190,$B68,IMPCO_1901001!$K$159:$K$190)</f>
        <v>141714.93</v>
      </c>
      <c r="R68" s="27">
        <f>SUMIF(IMPCO_1901001!$A$3:$A$43,$B68,IMPCO_1901001!$K$3:$K$43)</f>
        <v>0</v>
      </c>
      <c r="S68" s="115">
        <v>0</v>
      </c>
      <c r="T68" s="50"/>
      <c r="U68" s="27">
        <f>SUMIF(IMPCO_1901001!$A$44:$A$99,$B68,IMPCO_1901001!$L$44:$L$99)</f>
        <v>0</v>
      </c>
      <c r="V68" s="27">
        <f>SUMIF(IMPCO_1901001!$A$100:$A$158,$B68,IMPCO_1901001!$L$100:$L$158)</f>
        <v>0</v>
      </c>
      <c r="W68" s="27">
        <f>SUMIF(IMPCO_1901001!$A$159:$A$190,$B68,IMPCO_1901001!$L$159:$L$190)</f>
        <v>136980.32999999999</v>
      </c>
      <c r="X68" s="27">
        <f>SUMIF(IMPCO_1901001!$A$3:$A$43,$B68,IMPCO_1901001!$L$3:$L$43)</f>
        <v>0</v>
      </c>
      <c r="Y68" s="115">
        <v>0</v>
      </c>
      <c r="Z68" s="50"/>
    </row>
    <row r="69" spans="1:26" x14ac:dyDescent="0.25">
      <c r="A69" s="113">
        <f t="shared" si="0"/>
        <v>55</v>
      </c>
      <c r="B69" s="50" t="s">
        <v>1042</v>
      </c>
      <c r="C69" s="50">
        <f>SUM(O69:S69)</f>
        <v>0</v>
      </c>
      <c r="D69" s="50">
        <f>SUM(U69:Y69)</f>
        <v>0</v>
      </c>
      <c r="E69" s="50"/>
      <c r="F69" s="50"/>
      <c r="G69" s="50">
        <f>ROUND(SUM(C69:F69)/2,0)</f>
        <v>0</v>
      </c>
      <c r="H69" s="50"/>
      <c r="I69" s="50">
        <f t="shared" ref="I69:M134" si="6">(O69+U69)/2</f>
        <v>0</v>
      </c>
      <c r="J69" s="50">
        <f t="shared" si="6"/>
        <v>0</v>
      </c>
      <c r="K69" s="50">
        <f t="shared" si="6"/>
        <v>0</v>
      </c>
      <c r="L69" s="50">
        <f t="shared" si="6"/>
        <v>0</v>
      </c>
      <c r="M69" s="50">
        <f t="shared" si="6"/>
        <v>0</v>
      </c>
      <c r="N69" s="50"/>
      <c r="O69" s="27">
        <f>SUMIF(IMPCO_1901001!$A$44:$A$99,$B69,IMPCO_1901001!$K$44:$K$99)</f>
        <v>0</v>
      </c>
      <c r="P69" s="27">
        <f>SUMIF(IMPCO_1901001!$A$100:$A$158,$B69,IMPCO_1901001!$K$100:$K$158)</f>
        <v>0</v>
      </c>
      <c r="Q69" s="27">
        <f>SUMIF(IMPCO_1901001!$A$159:$A$190,$B69,IMPCO_1901001!$K$159:$K$190)</f>
        <v>0</v>
      </c>
      <c r="R69" s="27">
        <f>SUMIF(IMPCO_1901001!$A$3:$A$43,$B69,IMPCO_1901001!$K$3:$K$43)</f>
        <v>0</v>
      </c>
      <c r="S69" s="115">
        <v>0</v>
      </c>
      <c r="T69" s="50"/>
      <c r="U69" s="27">
        <f>SUMIF(IMPCO_1901001!$A$44:$A$99,$B69,IMPCO_1901001!$L$44:$L$99)</f>
        <v>0</v>
      </c>
      <c r="V69" s="27">
        <f>SUMIF(IMPCO_1901001!$A$100:$A$158,$B69,IMPCO_1901001!$L$100:$L$158)</f>
        <v>0</v>
      </c>
      <c r="W69" s="27">
        <f>SUMIF(IMPCO_1901001!$A$159:$A$190,$B69,IMPCO_1901001!$L$159:$L$190)</f>
        <v>0</v>
      </c>
      <c r="X69" s="27">
        <f>SUMIF(IMPCO_1901001!$A$3:$A$43,$B69,IMPCO_1901001!$L$3:$L$43)</f>
        <v>0</v>
      </c>
      <c r="Y69" s="115">
        <v>0</v>
      </c>
      <c r="Z69" s="50"/>
    </row>
    <row r="70" spans="1:26" x14ac:dyDescent="0.25">
      <c r="A70" s="113">
        <f t="shared" si="0"/>
        <v>56</v>
      </c>
      <c r="B70" s="50" t="s">
        <v>1043</v>
      </c>
      <c r="C70" s="50">
        <f>SUM(O70:S70)</f>
        <v>0</v>
      </c>
      <c r="D70" s="50">
        <f>SUM(U70:Y70)</f>
        <v>0</v>
      </c>
      <c r="E70" s="50"/>
      <c r="F70" s="50"/>
      <c r="G70" s="50">
        <f>ROUND(SUM(C70:F70)/2,0)</f>
        <v>0</v>
      </c>
      <c r="H70" s="50"/>
      <c r="I70" s="50">
        <f t="shared" si="6"/>
        <v>0</v>
      </c>
      <c r="J70" s="50">
        <f t="shared" si="6"/>
        <v>0</v>
      </c>
      <c r="K70" s="50">
        <f t="shared" si="6"/>
        <v>0</v>
      </c>
      <c r="L70" s="50">
        <f t="shared" si="6"/>
        <v>0</v>
      </c>
      <c r="M70" s="50">
        <f t="shared" si="6"/>
        <v>0</v>
      </c>
      <c r="N70" s="50"/>
      <c r="O70" s="27">
        <f>SUMIF(IMPCO_1901001!$A$44:$A$99,$B70,IMPCO_1901001!$K$44:$K$99)</f>
        <v>0</v>
      </c>
      <c r="P70" s="27">
        <f>SUMIF(IMPCO_1901001!$A$100:$A$158,$B70,IMPCO_1901001!$K$100:$K$158)</f>
        <v>0</v>
      </c>
      <c r="Q70" s="27">
        <f>SUMIF(IMPCO_1901001!$A$159:$A$190,$B70,IMPCO_1901001!$K$159:$K$190)</f>
        <v>0</v>
      </c>
      <c r="R70" s="27">
        <f>SUMIF(IMPCO_1901001!$A$3:$A$43,$B70,IMPCO_1901001!$K$3:$K$43)</f>
        <v>0</v>
      </c>
      <c r="S70" s="115">
        <v>0</v>
      </c>
      <c r="T70" s="50"/>
      <c r="U70" s="27">
        <f>SUMIF(IMPCO_1901001!$A$44:$A$99,$B70,IMPCO_1901001!$L$44:$L$99)</f>
        <v>0</v>
      </c>
      <c r="V70" s="27">
        <f>SUMIF(IMPCO_1901001!$A$100:$A$158,$B70,IMPCO_1901001!$L$100:$L$158)</f>
        <v>0</v>
      </c>
      <c r="W70" s="27">
        <f>SUMIF(IMPCO_1901001!$A$159:$A$190,$B70,IMPCO_1901001!$L$159:$L$190)</f>
        <v>0</v>
      </c>
      <c r="X70" s="27">
        <f>SUMIF(IMPCO_1901001!$A$3:$A$43,$B70,IMPCO_1901001!$L$3:$L$43)</f>
        <v>0</v>
      </c>
      <c r="Y70" s="115">
        <v>0</v>
      </c>
      <c r="Z70" s="50"/>
    </row>
    <row r="71" spans="1:26" x14ac:dyDescent="0.25">
      <c r="A71" s="113">
        <f t="shared" si="0"/>
        <v>57</v>
      </c>
      <c r="B71" s="50" t="s">
        <v>567</v>
      </c>
      <c r="C71" s="50">
        <f>SUM(O71:S71)</f>
        <v>12967.15</v>
      </c>
      <c r="D71" s="50">
        <f>SUM(U71:Y71)</f>
        <v>12967.15</v>
      </c>
      <c r="E71" s="50"/>
      <c r="F71" s="50"/>
      <c r="G71" s="50">
        <f>ROUND(SUM(C71:F71)/2,0)</f>
        <v>12967</v>
      </c>
      <c r="H71" s="50"/>
      <c r="I71" s="50">
        <f t="shared" si="6"/>
        <v>12967.15</v>
      </c>
      <c r="J71" s="50">
        <f t="shared" si="6"/>
        <v>0</v>
      </c>
      <c r="K71" s="50">
        <f t="shared" si="6"/>
        <v>0</v>
      </c>
      <c r="L71" s="50">
        <f t="shared" si="6"/>
        <v>0</v>
      </c>
      <c r="M71" s="50">
        <f t="shared" si="6"/>
        <v>0</v>
      </c>
      <c r="N71" s="50"/>
      <c r="O71" s="27">
        <f>SUMIF(IMPCO_1901001!$A$44:$A$99,$B71,IMPCO_1901001!$K$44:$K$99)</f>
        <v>12967.15</v>
      </c>
      <c r="P71" s="27">
        <f>SUMIF(IMPCO_1901001!$A$100:$A$158,$B71,IMPCO_1901001!$K$100:$K$158)</f>
        <v>0</v>
      </c>
      <c r="Q71" s="27">
        <f>SUMIF(IMPCO_1901001!$A$159:$A$190,$B71,IMPCO_1901001!$K$159:$K$190)</f>
        <v>0</v>
      </c>
      <c r="R71" s="27">
        <f>SUMIF(IMPCO_1901001!$A$3:$A$43,$B71,IMPCO_1901001!$K$3:$K$43)</f>
        <v>0</v>
      </c>
      <c r="S71" s="115">
        <v>0</v>
      </c>
      <c r="T71" s="50"/>
      <c r="U71" s="27">
        <f>SUMIF(IMPCO_1901001!$A$44:$A$99,$B71,IMPCO_1901001!$L$44:$L$99)</f>
        <v>12967.15</v>
      </c>
      <c r="V71" s="27">
        <f>SUMIF(IMPCO_1901001!$A$100:$A$158,$B71,IMPCO_1901001!$L$100:$L$158)</f>
        <v>0</v>
      </c>
      <c r="W71" s="27">
        <f>SUMIF(IMPCO_1901001!$A$159:$A$190,$B71,IMPCO_1901001!$L$159:$L$190)</f>
        <v>0</v>
      </c>
      <c r="X71" s="27">
        <f>SUMIF(IMPCO_1901001!$A$3:$A$43,$B71,IMPCO_1901001!$L$3:$L$43)</f>
        <v>0</v>
      </c>
      <c r="Y71" s="115">
        <v>0</v>
      </c>
      <c r="Z71" s="50"/>
    </row>
    <row r="72" spans="1:26" x14ac:dyDescent="0.25">
      <c r="A72" s="113">
        <f t="shared" si="0"/>
        <v>58</v>
      </c>
      <c r="B72" s="50" t="s">
        <v>710</v>
      </c>
      <c r="C72" s="50">
        <f t="shared" si="4"/>
        <v>4583.2</v>
      </c>
      <c r="D72" s="50">
        <f t="shared" si="1"/>
        <v>4583.2</v>
      </c>
      <c r="E72" s="50"/>
      <c r="F72" s="50"/>
      <c r="G72" s="50">
        <f t="shared" si="5"/>
        <v>4583</v>
      </c>
      <c r="H72" s="50"/>
      <c r="I72" s="50">
        <f t="shared" si="6"/>
        <v>4583.2</v>
      </c>
      <c r="J72" s="50">
        <f t="shared" si="6"/>
        <v>0</v>
      </c>
      <c r="K72" s="50">
        <f t="shared" si="6"/>
        <v>0</v>
      </c>
      <c r="L72" s="50">
        <f t="shared" si="6"/>
        <v>0</v>
      </c>
      <c r="M72" s="50">
        <f t="shared" si="6"/>
        <v>0</v>
      </c>
      <c r="N72" s="50"/>
      <c r="O72" s="27">
        <f>SUMIF(IMPCO_1901001!$A$44:$A$99,$B72,IMPCO_1901001!$K$44:$K$99)</f>
        <v>4583.2</v>
      </c>
      <c r="P72" s="27">
        <f>SUMIF(IMPCO_1901001!$A$100:$A$158,$B72,IMPCO_1901001!$K$100:$K$158)</f>
        <v>0</v>
      </c>
      <c r="Q72" s="27">
        <f>SUMIF(IMPCO_1901001!$A$159:$A$190,$B72,IMPCO_1901001!$K$159:$K$190)</f>
        <v>0</v>
      </c>
      <c r="R72" s="27">
        <f>SUMIF(IMPCO_1901001!$A$3:$A$43,$B72,IMPCO_1901001!$K$3:$K$43)</f>
        <v>0</v>
      </c>
      <c r="S72" s="115">
        <v>0</v>
      </c>
      <c r="T72" s="50"/>
      <c r="U72" s="27">
        <f>SUMIF(IMPCO_1901001!$A$44:$A$99,$B72,IMPCO_1901001!$L$44:$L$99)</f>
        <v>4583.2</v>
      </c>
      <c r="V72" s="27">
        <f>SUMIF(IMPCO_1901001!$A$100:$A$158,$B72,IMPCO_1901001!$L$100:$L$158)</f>
        <v>0</v>
      </c>
      <c r="W72" s="27">
        <f>SUMIF(IMPCO_1901001!$A$159:$A$190,$B72,IMPCO_1901001!$L$159:$L$190)</f>
        <v>0</v>
      </c>
      <c r="X72" s="27">
        <f>SUMIF(IMPCO_1901001!$A$3:$A$43,$B72,IMPCO_1901001!$L$3:$L$43)</f>
        <v>0</v>
      </c>
      <c r="Y72" s="115">
        <v>0</v>
      </c>
      <c r="Z72" s="50"/>
    </row>
    <row r="73" spans="1:26" x14ac:dyDescent="0.25">
      <c r="A73" s="113">
        <f t="shared" si="0"/>
        <v>59</v>
      </c>
      <c r="B73" s="50" t="s">
        <v>708</v>
      </c>
      <c r="C73" s="50">
        <f t="shared" ref="C73:C79" si="7">SUM(O73:S73)</f>
        <v>208203.11</v>
      </c>
      <c r="D73" s="50">
        <f t="shared" si="1"/>
        <v>198200.66</v>
      </c>
      <c r="E73" s="50"/>
      <c r="F73" s="50"/>
      <c r="G73" s="50">
        <f t="shared" si="5"/>
        <v>203202</v>
      </c>
      <c r="H73" s="50"/>
      <c r="I73" s="50">
        <f t="shared" si="6"/>
        <v>0</v>
      </c>
      <c r="J73" s="50">
        <f t="shared" si="6"/>
        <v>0</v>
      </c>
      <c r="K73" s="50">
        <f t="shared" si="6"/>
        <v>0</v>
      </c>
      <c r="L73" s="50">
        <f t="shared" si="6"/>
        <v>203201.88500000001</v>
      </c>
      <c r="M73" s="50">
        <f t="shared" si="6"/>
        <v>0</v>
      </c>
      <c r="N73" s="50"/>
      <c r="O73" s="27">
        <f>SUMIF(IMPCO_1901001!$A$44:$A$99,$B73,IMPCO_1901001!$K$44:$K$99)</f>
        <v>0</v>
      </c>
      <c r="P73" s="27">
        <f>SUMIF(IMPCO_1901001!$A$100:$A$158,$B73,IMPCO_1901001!$K$100:$K$158)</f>
        <v>0</v>
      </c>
      <c r="Q73" s="27">
        <f>SUMIF(IMPCO_1901001!$A$159:$A$190,$B73,IMPCO_1901001!$K$159:$K$190)</f>
        <v>0</v>
      </c>
      <c r="R73" s="27">
        <f>SUMIF(IMPCO_1901001!$A$3:$A$43,$B73,IMPCO_1901001!$K$3:$K$43)</f>
        <v>208203.11</v>
      </c>
      <c r="S73" s="115">
        <v>0</v>
      </c>
      <c r="T73" s="50"/>
      <c r="U73" s="27">
        <f>SUMIF(IMPCO_1901001!$A$44:$A$99,$B73,IMPCO_1901001!$L$44:$L$99)</f>
        <v>0</v>
      </c>
      <c r="V73" s="27">
        <f>SUMIF(IMPCO_1901001!$A$100:$A$158,$B73,IMPCO_1901001!$L$100:$L$158)</f>
        <v>0</v>
      </c>
      <c r="W73" s="27">
        <f>SUMIF(IMPCO_1901001!$A$159:$A$190,$B73,IMPCO_1901001!$L$159:$L$190)</f>
        <v>0</v>
      </c>
      <c r="X73" s="27">
        <f>SUMIF(IMPCO_1901001!$A$3:$A$43,$B73,IMPCO_1901001!$L$3:$L$43)</f>
        <v>198200.66</v>
      </c>
      <c r="Y73" s="115">
        <v>0</v>
      </c>
      <c r="Z73" s="50"/>
    </row>
    <row r="74" spans="1:26" x14ac:dyDescent="0.25">
      <c r="A74" s="113">
        <f t="shared" si="0"/>
        <v>60</v>
      </c>
      <c r="B74" s="50" t="s">
        <v>706</v>
      </c>
      <c r="C74" s="50">
        <f t="shared" si="7"/>
        <v>1439876.08</v>
      </c>
      <c r="D74" s="50">
        <f t="shared" si="1"/>
        <v>748740.08</v>
      </c>
      <c r="E74" s="50"/>
      <c r="F74" s="50"/>
      <c r="G74" s="50">
        <f t="shared" si="5"/>
        <v>1094308</v>
      </c>
      <c r="H74" s="50"/>
      <c r="I74" s="50">
        <f t="shared" si="6"/>
        <v>1094308.08</v>
      </c>
      <c r="J74" s="50">
        <f t="shared" si="6"/>
        <v>0</v>
      </c>
      <c r="K74" s="50">
        <f t="shared" si="6"/>
        <v>0</v>
      </c>
      <c r="L74" s="50">
        <f t="shared" si="6"/>
        <v>0</v>
      </c>
      <c r="M74" s="50">
        <f t="shared" si="6"/>
        <v>0</v>
      </c>
      <c r="N74" s="50"/>
      <c r="O74" s="27">
        <f>SUMIF(IMPCO_1901001!$A$44:$A$99,$B74,IMPCO_1901001!$K$44:$K$99)</f>
        <v>1439876.08</v>
      </c>
      <c r="P74" s="27">
        <f>SUMIF(IMPCO_1901001!$A$100:$A$158,$B74,IMPCO_1901001!$K$100:$K$158)</f>
        <v>0</v>
      </c>
      <c r="Q74" s="27">
        <f>SUMIF(IMPCO_1901001!$A$159:$A$190,$B74,IMPCO_1901001!$K$159:$K$190)</f>
        <v>0</v>
      </c>
      <c r="R74" s="27">
        <f>SUMIF(IMPCO_1901001!$A$3:$A$43,$B74,IMPCO_1901001!$K$3:$K$43)</f>
        <v>0</v>
      </c>
      <c r="S74" s="115">
        <v>0</v>
      </c>
      <c r="T74" s="50"/>
      <c r="U74" s="27">
        <f>SUMIF(IMPCO_1901001!$A$44:$A$99,$B74,IMPCO_1901001!$L$44:$L$99)</f>
        <v>748740.08</v>
      </c>
      <c r="V74" s="27">
        <f>SUMIF(IMPCO_1901001!$A$100:$A$158,$B74,IMPCO_1901001!$L$100:$L$158)</f>
        <v>0</v>
      </c>
      <c r="W74" s="27">
        <f>SUMIF(IMPCO_1901001!$A$159:$A$190,$B74,IMPCO_1901001!$L$159:$L$190)</f>
        <v>0</v>
      </c>
      <c r="X74" s="27">
        <f>SUMIF(IMPCO_1901001!$A$3:$A$43,$B74,IMPCO_1901001!$L$3:$L$43)</f>
        <v>0</v>
      </c>
      <c r="Y74" s="115">
        <v>0</v>
      </c>
      <c r="Z74" s="50"/>
    </row>
    <row r="75" spans="1:26" x14ac:dyDescent="0.25">
      <c r="A75" s="113">
        <f t="shared" si="0"/>
        <v>61</v>
      </c>
      <c r="B75" s="50" t="s">
        <v>1044</v>
      </c>
      <c r="C75" s="50">
        <f t="shared" si="7"/>
        <v>-1820000</v>
      </c>
      <c r="D75" s="50">
        <f t="shared" si="1"/>
        <v>0</v>
      </c>
      <c r="E75" s="50"/>
      <c r="F75" s="50"/>
      <c r="G75" s="50">
        <f t="shared" si="5"/>
        <v>-910000</v>
      </c>
      <c r="H75" s="50"/>
      <c r="I75" s="50">
        <f t="shared" si="6"/>
        <v>0</v>
      </c>
      <c r="J75" s="50">
        <f t="shared" si="6"/>
        <v>-910000</v>
      </c>
      <c r="K75" s="50">
        <f t="shared" si="6"/>
        <v>0</v>
      </c>
      <c r="L75" s="50">
        <f t="shared" si="6"/>
        <v>0</v>
      </c>
      <c r="M75" s="50">
        <f t="shared" si="6"/>
        <v>0</v>
      </c>
      <c r="N75" s="50"/>
      <c r="O75" s="27">
        <f>SUMIF(IMPCO_1901001!$A$44:$A$99,$B75,IMPCO_1901001!$K$44:$K$99)</f>
        <v>0</v>
      </c>
      <c r="P75" s="27">
        <f>SUMIF(IMPCO_1901001!$A$100:$A$158,$B75,IMPCO_1901001!$K$100:$K$158)</f>
        <v>-1820000</v>
      </c>
      <c r="Q75" s="27">
        <f>SUMIF(IMPCO_1901001!$A$159:$A$190,$B75,IMPCO_1901001!$K$159:$K$190)</f>
        <v>0</v>
      </c>
      <c r="R75" s="27">
        <f>SUMIF(IMPCO_1901001!$A$3:$A$43,$B75,IMPCO_1901001!$K$3:$K$43)</f>
        <v>0</v>
      </c>
      <c r="S75" s="115">
        <v>0</v>
      </c>
      <c r="T75" s="50"/>
      <c r="U75" s="27">
        <f>SUMIF(IMPCO_1901001!$A$44:$A$99,$B75,IMPCO_1901001!$L$44:$L$99)</f>
        <v>0</v>
      </c>
      <c r="V75" s="27">
        <f>SUMIF(IMPCO_1901001!$A$100:$A$158,$B75,IMPCO_1901001!$L$100:$L$158)</f>
        <v>0</v>
      </c>
      <c r="W75" s="27">
        <f>SUMIF(IMPCO_1901001!$A$159:$A$190,$B75,IMPCO_1901001!$L$159:$L$190)</f>
        <v>0</v>
      </c>
      <c r="X75" s="27">
        <f>SUMIF(IMPCO_1901001!$A$3:$A$43,$B75,IMPCO_1901001!$L$3:$L$43)</f>
        <v>0</v>
      </c>
      <c r="Y75" s="115">
        <v>0</v>
      </c>
      <c r="Z75" s="50"/>
    </row>
    <row r="76" spans="1:26" x14ac:dyDescent="0.25">
      <c r="A76" s="113">
        <f t="shared" si="0"/>
        <v>62</v>
      </c>
      <c r="B76" s="50" t="s">
        <v>1045</v>
      </c>
      <c r="C76" s="50">
        <f t="shared" si="7"/>
        <v>222761727.05000001</v>
      </c>
      <c r="D76" s="50">
        <f t="shared" si="1"/>
        <v>255914168.50999999</v>
      </c>
      <c r="E76" s="50"/>
      <c r="F76" s="50"/>
      <c r="G76" s="50">
        <f t="shared" si="5"/>
        <v>239337948</v>
      </c>
      <c r="H76" s="50"/>
      <c r="I76" s="50">
        <f t="shared" si="6"/>
        <v>0</v>
      </c>
      <c r="J76" s="50">
        <f t="shared" si="6"/>
        <v>239337947.78</v>
      </c>
      <c r="K76" s="50">
        <f t="shared" si="6"/>
        <v>0</v>
      </c>
      <c r="L76" s="50">
        <f t="shared" si="6"/>
        <v>0</v>
      </c>
      <c r="M76" s="50">
        <f t="shared" si="6"/>
        <v>0</v>
      </c>
      <c r="N76" s="50"/>
      <c r="O76" s="27">
        <f>SUMIF(IMPCO_1901001!$A$44:$A$99,$B76,IMPCO_1901001!$K$44:$K$99)</f>
        <v>0</v>
      </c>
      <c r="P76" s="27">
        <f>SUMIF(IMPCO_1901001!$A$100:$A$158,$B76,IMPCO_1901001!$K$100:$K$158)</f>
        <v>222761727.05000001</v>
      </c>
      <c r="Q76" s="27">
        <f>SUMIF(IMPCO_1901001!$A$159:$A$190,$B76,IMPCO_1901001!$K$159:$K$190)</f>
        <v>0</v>
      </c>
      <c r="R76" s="27">
        <f>SUMIF(IMPCO_1901001!$A$3:$A$43,$B76,IMPCO_1901001!$K$3:$K$43)</f>
        <v>0</v>
      </c>
      <c r="S76" s="115">
        <v>0</v>
      </c>
      <c r="T76" s="50"/>
      <c r="U76" s="27">
        <f>SUMIF(IMPCO_1901001!$A$44:$A$99,$B76,IMPCO_1901001!$L$44:$L$99)</f>
        <v>0</v>
      </c>
      <c r="V76" s="27">
        <f>SUMIF(IMPCO_1901001!$A$100:$A$158,$B76,IMPCO_1901001!$L$100:$L$158)</f>
        <v>255914168.50999999</v>
      </c>
      <c r="W76" s="27">
        <f>SUMIF(IMPCO_1901001!$A$159:$A$190,$B76,IMPCO_1901001!$L$159:$L$190)</f>
        <v>0</v>
      </c>
      <c r="X76" s="27">
        <f>SUMIF(IMPCO_1901001!$A$3:$A$43,$B76,IMPCO_1901001!$L$3:$L$43)</f>
        <v>0</v>
      </c>
      <c r="Y76" s="115">
        <v>0</v>
      </c>
      <c r="Z76" s="50"/>
    </row>
    <row r="77" spans="1:26" x14ac:dyDescent="0.25">
      <c r="A77" s="113">
        <f t="shared" si="0"/>
        <v>63</v>
      </c>
      <c r="B77" s="50" t="s">
        <v>704</v>
      </c>
      <c r="C77" s="50">
        <f t="shared" si="7"/>
        <v>28467.54</v>
      </c>
      <c r="D77" s="50">
        <f t="shared" si="1"/>
        <v>5672.74</v>
      </c>
      <c r="E77" s="50"/>
      <c r="F77" s="50"/>
      <c r="G77" s="50">
        <f t="shared" si="5"/>
        <v>17070</v>
      </c>
      <c r="H77" s="50"/>
      <c r="I77" s="50">
        <f t="shared" si="6"/>
        <v>-501.77</v>
      </c>
      <c r="J77" s="50">
        <f t="shared" si="6"/>
        <v>2252.7799999999997</v>
      </c>
      <c r="K77" s="50">
        <f t="shared" si="6"/>
        <v>160.47999999999999</v>
      </c>
      <c r="L77" s="50">
        <f t="shared" si="6"/>
        <v>15158.650000000001</v>
      </c>
      <c r="M77" s="50">
        <f t="shared" si="6"/>
        <v>0</v>
      </c>
      <c r="N77" s="50"/>
      <c r="O77" s="27">
        <f>SUMIF(IMPCO_1901001!$A$44:$A$99,$B77,IMPCO_1901001!$K$44:$K$99)</f>
        <v>338.23</v>
      </c>
      <c r="P77" s="27">
        <f>SUMIF(IMPCO_1901001!$A$100:$A$158,$B77,IMPCO_1901001!$K$100:$K$158)</f>
        <v>6452.78</v>
      </c>
      <c r="Q77" s="27">
        <f>SUMIF(IMPCO_1901001!$A$159:$A$190,$B77,IMPCO_1901001!$K$159:$K$190)</f>
        <v>217.88</v>
      </c>
      <c r="R77" s="27">
        <f>SUMIF(IMPCO_1901001!$A$3:$A$43,$B77,IMPCO_1901001!$K$3:$K$43)</f>
        <v>21458.65</v>
      </c>
      <c r="S77" s="115">
        <v>0</v>
      </c>
      <c r="T77" s="50"/>
      <c r="U77" s="27">
        <f>SUMIF(IMPCO_1901001!$A$44:$A$99,$B77,IMPCO_1901001!$L$44:$L$99)</f>
        <v>-1341.77</v>
      </c>
      <c r="V77" s="27">
        <f>SUMIF(IMPCO_1901001!$A$100:$A$158,$B77,IMPCO_1901001!$L$100:$L$158)</f>
        <v>-1947.22</v>
      </c>
      <c r="W77" s="27">
        <f>SUMIF(IMPCO_1901001!$A$159:$A$190,$B77,IMPCO_1901001!$L$159:$L$190)</f>
        <v>103.08</v>
      </c>
      <c r="X77" s="27">
        <f>SUMIF(IMPCO_1901001!$A$3:$A$43,$B77,IMPCO_1901001!$L$3:$L$43)</f>
        <v>8858.65</v>
      </c>
      <c r="Y77" s="115">
        <v>0</v>
      </c>
      <c r="Z77" s="50"/>
    </row>
    <row r="78" spans="1:26" x14ac:dyDescent="0.25">
      <c r="A78" s="113">
        <f t="shared" si="0"/>
        <v>64</v>
      </c>
      <c r="B78" s="50" t="s">
        <v>1046</v>
      </c>
      <c r="C78" s="50">
        <f t="shared" si="7"/>
        <v>0</v>
      </c>
      <c r="D78" s="50">
        <f t="shared" si="1"/>
        <v>0</v>
      </c>
      <c r="E78" s="50"/>
      <c r="F78" s="50"/>
      <c r="G78" s="50">
        <f t="shared" si="5"/>
        <v>0</v>
      </c>
      <c r="H78" s="50"/>
      <c r="I78" s="50">
        <f t="shared" si="6"/>
        <v>0</v>
      </c>
      <c r="J78" s="50">
        <f t="shared" si="6"/>
        <v>0</v>
      </c>
      <c r="K78" s="50">
        <f t="shared" si="6"/>
        <v>0</v>
      </c>
      <c r="L78" s="50">
        <f t="shared" si="6"/>
        <v>0</v>
      </c>
      <c r="M78" s="50">
        <f t="shared" si="6"/>
        <v>0</v>
      </c>
      <c r="N78" s="50"/>
      <c r="O78" s="27">
        <f>SUMIF(IMPCO_1901001!$A$44:$A$99,$B78,IMPCO_1901001!$K$44:$K$99)</f>
        <v>0</v>
      </c>
      <c r="P78" s="27">
        <f>SUMIF(IMPCO_1901001!$A$100:$A$158,$B78,IMPCO_1901001!$K$100:$K$158)</f>
        <v>0</v>
      </c>
      <c r="Q78" s="27">
        <f>SUMIF(IMPCO_1901001!$A$159:$A$190,$B78,IMPCO_1901001!$K$159:$K$190)</f>
        <v>0</v>
      </c>
      <c r="R78" s="27">
        <f>SUMIF(IMPCO_1901001!$A$3:$A$43,$B78,IMPCO_1901001!$K$3:$K$43)</f>
        <v>0</v>
      </c>
      <c r="S78" s="115">
        <v>0</v>
      </c>
      <c r="T78" s="50"/>
      <c r="U78" s="27">
        <f>SUMIF(IMPCO_1901001!$A$44:$A$99,$B78,IMPCO_1901001!$L$44:$L$99)</f>
        <v>0</v>
      </c>
      <c r="V78" s="27">
        <f>SUMIF(IMPCO_1901001!$A$100:$A$158,$B78,IMPCO_1901001!$L$100:$L$158)</f>
        <v>0</v>
      </c>
      <c r="W78" s="27">
        <f>SUMIF(IMPCO_1901001!$A$159:$A$190,$B78,IMPCO_1901001!$L$159:$L$190)</f>
        <v>0</v>
      </c>
      <c r="X78" s="27">
        <f>SUMIF(IMPCO_1901001!$A$3:$A$43,$B78,IMPCO_1901001!$L$3:$L$43)</f>
        <v>0</v>
      </c>
      <c r="Y78" s="115">
        <v>0</v>
      </c>
      <c r="Z78" s="50"/>
    </row>
    <row r="79" spans="1:26" x14ac:dyDescent="0.25">
      <c r="A79" s="113">
        <f t="shared" si="0"/>
        <v>65</v>
      </c>
      <c r="B79" s="50" t="s">
        <v>1047</v>
      </c>
      <c r="C79" s="50">
        <f t="shared" si="7"/>
        <v>4198278.32</v>
      </c>
      <c r="D79" s="50">
        <f t="shared" si="1"/>
        <v>4193263.87</v>
      </c>
      <c r="E79" s="50"/>
      <c r="F79" s="50"/>
      <c r="G79" s="50">
        <f t="shared" si="5"/>
        <v>4195771</v>
      </c>
      <c r="H79" s="50"/>
      <c r="I79" s="50">
        <f t="shared" si="6"/>
        <v>0</v>
      </c>
      <c r="J79" s="50">
        <f t="shared" si="6"/>
        <v>4195771.0950000007</v>
      </c>
      <c r="K79" s="50">
        <f t="shared" si="6"/>
        <v>0</v>
      </c>
      <c r="L79" s="50">
        <f t="shared" si="6"/>
        <v>0</v>
      </c>
      <c r="M79" s="50">
        <f t="shared" si="6"/>
        <v>0</v>
      </c>
      <c r="N79" s="50"/>
      <c r="O79" s="27">
        <f>SUMIF(IMPCO_1901001!$A$44:$A$99,$B79,IMPCO_1901001!$K$44:$K$99)</f>
        <v>0</v>
      </c>
      <c r="P79" s="27">
        <f>SUMIF(IMPCO_1901001!$A$100:$A$158,$B79,IMPCO_1901001!$K$100:$K$158)</f>
        <v>4198278.32</v>
      </c>
      <c r="Q79" s="27">
        <f>SUMIF(IMPCO_1901001!$A$159:$A$190,$B79,IMPCO_1901001!$K$159:$K$190)</f>
        <v>0</v>
      </c>
      <c r="R79" s="27">
        <f>SUMIF(IMPCO_1901001!$A$3:$A$43,$B79,IMPCO_1901001!$K$3:$K$43)</f>
        <v>0</v>
      </c>
      <c r="S79" s="115">
        <v>0</v>
      </c>
      <c r="T79" s="50"/>
      <c r="U79" s="27">
        <f>SUMIF(IMPCO_1901001!$A$44:$A$99,$B79,IMPCO_1901001!$L$44:$L$99)</f>
        <v>0</v>
      </c>
      <c r="V79" s="27">
        <f>SUMIF(IMPCO_1901001!$A$100:$A$158,$B79,IMPCO_1901001!$L$100:$L$158)</f>
        <v>4193263.87</v>
      </c>
      <c r="W79" s="27">
        <f>SUMIF(IMPCO_1901001!$A$159:$A$190,$B79,IMPCO_1901001!$L$159:$L$190)</f>
        <v>0</v>
      </c>
      <c r="X79" s="27">
        <f>SUMIF(IMPCO_1901001!$A$3:$A$43,$B79,IMPCO_1901001!$L$3:$L$43)</f>
        <v>0</v>
      </c>
      <c r="Y79" s="115">
        <v>0</v>
      </c>
      <c r="Z79" s="50"/>
    </row>
    <row r="80" spans="1:26" x14ac:dyDescent="0.25">
      <c r="A80" s="113">
        <f t="shared" ref="A80:A131" si="8">A79+1</f>
        <v>66</v>
      </c>
      <c r="B80" s="50" t="s">
        <v>1048</v>
      </c>
      <c r="C80" s="50">
        <f t="shared" si="4"/>
        <v>26909333.16</v>
      </c>
      <c r="D80" s="50">
        <f t="shared" si="1"/>
        <v>26882092.66</v>
      </c>
      <c r="E80" s="50"/>
      <c r="F80" s="50"/>
      <c r="G80" s="50">
        <f t="shared" si="5"/>
        <v>26895713</v>
      </c>
      <c r="H80" s="50"/>
      <c r="I80" s="50">
        <f t="shared" si="6"/>
        <v>0</v>
      </c>
      <c r="J80" s="50">
        <f t="shared" si="6"/>
        <v>26895712.91</v>
      </c>
      <c r="K80" s="50">
        <f t="shared" si="6"/>
        <v>0</v>
      </c>
      <c r="L80" s="50">
        <f t="shared" si="6"/>
        <v>0</v>
      </c>
      <c r="M80" s="50">
        <f t="shared" si="6"/>
        <v>0</v>
      </c>
      <c r="N80" s="50"/>
      <c r="O80" s="27">
        <f>SUMIF(IMPCO_1901001!$A$44:$A$99,$B80,IMPCO_1901001!$K$44:$K$99)</f>
        <v>0</v>
      </c>
      <c r="P80" s="27">
        <f>SUMIF(IMPCO_1901001!$A$100:$A$158,$B80,IMPCO_1901001!$K$100:$K$158)</f>
        <v>26909333.16</v>
      </c>
      <c r="Q80" s="27">
        <f>SUMIF(IMPCO_1901001!$A$159:$A$190,$B80,IMPCO_1901001!$K$159:$K$190)</f>
        <v>0</v>
      </c>
      <c r="R80" s="27">
        <f>SUMIF(IMPCO_1901001!$A$3:$A$43,$B80,IMPCO_1901001!$K$3:$K$43)</f>
        <v>0</v>
      </c>
      <c r="S80" s="115">
        <v>0</v>
      </c>
      <c r="T80" s="50"/>
      <c r="U80" s="27">
        <f>SUMIF(IMPCO_1901001!$A$44:$A$99,$B80,IMPCO_1901001!$L$44:$L$99)</f>
        <v>0</v>
      </c>
      <c r="V80" s="27">
        <f>SUMIF(IMPCO_1901001!$A$100:$A$158,$B80,IMPCO_1901001!$L$100:$L$158)</f>
        <v>26882092.66</v>
      </c>
      <c r="W80" s="27">
        <f>SUMIF(IMPCO_1901001!$A$159:$A$190,$B80,IMPCO_1901001!$L$159:$L$190)</f>
        <v>0</v>
      </c>
      <c r="X80" s="27">
        <f>SUMIF(IMPCO_1901001!$A$3:$A$43,$B80,IMPCO_1901001!$L$3:$L$43)</f>
        <v>0</v>
      </c>
      <c r="Y80" s="115">
        <v>0</v>
      </c>
      <c r="Z80" s="50"/>
    </row>
    <row r="81" spans="1:26" x14ac:dyDescent="0.25">
      <c r="A81" s="113">
        <f t="shared" si="8"/>
        <v>67</v>
      </c>
      <c r="B81" s="50" t="s">
        <v>1049</v>
      </c>
      <c r="C81" s="50">
        <f t="shared" si="4"/>
        <v>8960543.0600000005</v>
      </c>
      <c r="D81" s="50">
        <f t="shared" si="1"/>
        <v>8955599.6600000001</v>
      </c>
      <c r="E81" s="50"/>
      <c r="F81" s="50"/>
      <c r="G81" s="50">
        <f t="shared" si="5"/>
        <v>8958071</v>
      </c>
      <c r="H81" s="50"/>
      <c r="I81" s="50">
        <f t="shared" si="6"/>
        <v>0</v>
      </c>
      <c r="J81" s="50">
        <f t="shared" si="6"/>
        <v>8958071.3599999994</v>
      </c>
      <c r="K81" s="50">
        <f t="shared" si="6"/>
        <v>0</v>
      </c>
      <c r="L81" s="50">
        <f t="shared" si="6"/>
        <v>0</v>
      </c>
      <c r="M81" s="50">
        <f t="shared" si="6"/>
        <v>0</v>
      </c>
      <c r="N81" s="50"/>
      <c r="O81" s="27">
        <f>SUMIF(IMPCO_1901001!$A$44:$A$99,$B81,IMPCO_1901001!$K$44:$K$99)</f>
        <v>0</v>
      </c>
      <c r="P81" s="27">
        <f>SUMIF(IMPCO_1901001!$A$100:$A$158,$B81,IMPCO_1901001!$K$100:$K$158)</f>
        <v>8960543.0600000005</v>
      </c>
      <c r="Q81" s="27">
        <f>SUMIF(IMPCO_1901001!$A$159:$A$190,$B81,IMPCO_1901001!$K$159:$K$190)</f>
        <v>0</v>
      </c>
      <c r="R81" s="27">
        <f>SUMIF(IMPCO_1901001!$A$3:$A$43,$B81,IMPCO_1901001!$K$3:$K$43)</f>
        <v>0</v>
      </c>
      <c r="S81" s="115">
        <v>0</v>
      </c>
      <c r="T81" s="50"/>
      <c r="U81" s="27">
        <f>SUMIF(IMPCO_1901001!$A$44:$A$99,$B81,IMPCO_1901001!$L$44:$L$99)</f>
        <v>0</v>
      </c>
      <c r="V81" s="27">
        <f>SUMIF(IMPCO_1901001!$A$100:$A$158,$B81,IMPCO_1901001!$L$100:$L$158)</f>
        <v>8955599.6600000001</v>
      </c>
      <c r="W81" s="27">
        <f>SUMIF(IMPCO_1901001!$A$159:$A$190,$B81,IMPCO_1901001!$L$159:$L$190)</f>
        <v>0</v>
      </c>
      <c r="X81" s="27">
        <f>SUMIF(IMPCO_1901001!$A$3:$A$43,$B81,IMPCO_1901001!$L$3:$L$43)</f>
        <v>0</v>
      </c>
      <c r="Y81" s="115">
        <v>0</v>
      </c>
      <c r="Z81" s="50"/>
    </row>
    <row r="82" spans="1:26" x14ac:dyDescent="0.25">
      <c r="A82" s="113">
        <f t="shared" si="8"/>
        <v>68</v>
      </c>
      <c r="B82" s="50" t="s">
        <v>1050</v>
      </c>
      <c r="C82" s="50">
        <f t="shared" si="4"/>
        <v>-24467703</v>
      </c>
      <c r="D82" s="50">
        <f t="shared" si="1"/>
        <v>-24467703</v>
      </c>
      <c r="E82" s="50"/>
      <c r="F82" s="50"/>
      <c r="G82" s="50">
        <f t="shared" si="5"/>
        <v>-24467703</v>
      </c>
      <c r="H82" s="50"/>
      <c r="I82" s="50">
        <f t="shared" si="6"/>
        <v>0</v>
      </c>
      <c r="J82" s="50">
        <f t="shared" si="6"/>
        <v>-24467703</v>
      </c>
      <c r="K82" s="50">
        <f t="shared" si="6"/>
        <v>0</v>
      </c>
      <c r="L82" s="50">
        <f t="shared" si="6"/>
        <v>0</v>
      </c>
      <c r="M82" s="50">
        <f t="shared" si="6"/>
        <v>0</v>
      </c>
      <c r="N82" s="50"/>
      <c r="O82" s="27">
        <f>SUMIF(IMPCO_1901001!$A$44:$A$99,$B82,IMPCO_1901001!$K$44:$K$99)</f>
        <v>0</v>
      </c>
      <c r="P82" s="27">
        <f>SUMIF(IMPCO_1901001!$A$100:$A$158,$B82,IMPCO_1901001!$K$100:$K$158)</f>
        <v>-24467703</v>
      </c>
      <c r="Q82" s="27">
        <f>SUMIF(IMPCO_1901001!$A$159:$A$190,$B82,IMPCO_1901001!$K$159:$K$190)</f>
        <v>0</v>
      </c>
      <c r="R82" s="27">
        <f>SUMIF(IMPCO_1901001!$A$3:$A$43,$B82,IMPCO_1901001!$K$3:$K$43)</f>
        <v>0</v>
      </c>
      <c r="S82" s="115">
        <v>0</v>
      </c>
      <c r="T82" s="50"/>
      <c r="U82" s="27">
        <f>SUMIF(IMPCO_1901001!$A$44:$A$99,$B82,IMPCO_1901001!$L$44:$L$99)</f>
        <v>0</v>
      </c>
      <c r="V82" s="27">
        <f>SUMIF(IMPCO_1901001!$A$100:$A$158,$B82,IMPCO_1901001!$L$100:$L$158)</f>
        <v>-24467703</v>
      </c>
      <c r="W82" s="27">
        <f>SUMIF(IMPCO_1901001!$A$159:$A$190,$B82,IMPCO_1901001!$L$159:$L$190)</f>
        <v>0</v>
      </c>
      <c r="X82" s="27">
        <f>SUMIF(IMPCO_1901001!$A$3:$A$43,$B82,IMPCO_1901001!$L$3:$L$43)</f>
        <v>0</v>
      </c>
      <c r="Y82" s="115">
        <v>0</v>
      </c>
      <c r="Z82" s="50"/>
    </row>
    <row r="83" spans="1:26" x14ac:dyDescent="0.25">
      <c r="A83" s="113">
        <f t="shared" si="8"/>
        <v>69</v>
      </c>
      <c r="B83" s="50" t="s">
        <v>1051</v>
      </c>
      <c r="C83" s="50">
        <f>SUM(O83:S83)</f>
        <v>0</v>
      </c>
      <c r="D83" s="50">
        <f>SUM(U83:Y83)</f>
        <v>0</v>
      </c>
      <c r="E83" s="50"/>
      <c r="F83" s="50"/>
      <c r="G83" s="50">
        <f>ROUND(SUM(C83:F83)/2,0)</f>
        <v>0</v>
      </c>
      <c r="H83" s="50"/>
      <c r="I83" s="50">
        <f t="shared" si="6"/>
        <v>0</v>
      </c>
      <c r="J83" s="50">
        <f t="shared" si="6"/>
        <v>0</v>
      </c>
      <c r="K83" s="50">
        <f t="shared" si="6"/>
        <v>0</v>
      </c>
      <c r="L83" s="50">
        <f t="shared" si="6"/>
        <v>0</v>
      </c>
      <c r="M83" s="50">
        <f t="shared" si="6"/>
        <v>0</v>
      </c>
      <c r="N83" s="50"/>
      <c r="O83" s="27">
        <f>SUMIF(IMPCO_1901001!$A$44:$A$99,$B83,IMPCO_1901001!$K$44:$K$99)</f>
        <v>0</v>
      </c>
      <c r="P83" s="27">
        <f>SUMIF(IMPCO_1901001!$A$100:$A$158,$B83,IMPCO_1901001!$K$100:$K$158)</f>
        <v>0</v>
      </c>
      <c r="Q83" s="27">
        <f>SUMIF(IMPCO_1901001!$A$159:$A$190,$B83,IMPCO_1901001!$K$159:$K$190)</f>
        <v>0</v>
      </c>
      <c r="R83" s="27">
        <f>SUMIF(IMPCO_1901001!$A$3:$A$43,$B83,IMPCO_1901001!$K$3:$K$43)</f>
        <v>0</v>
      </c>
      <c r="S83" s="115">
        <v>0</v>
      </c>
      <c r="T83" s="50"/>
      <c r="U83" s="27">
        <f>SUMIF(IMPCO_1901001!$A$44:$A$99,$B83,IMPCO_1901001!$L$44:$L$99)</f>
        <v>0</v>
      </c>
      <c r="V83" s="27">
        <f>SUMIF(IMPCO_1901001!$A$100:$A$158,$B83,IMPCO_1901001!$L$100:$L$158)</f>
        <v>0</v>
      </c>
      <c r="W83" s="27">
        <f>SUMIF(IMPCO_1901001!$A$159:$A$190,$B83,IMPCO_1901001!$L$159:$L$190)</f>
        <v>0</v>
      </c>
      <c r="X83" s="27">
        <f>SUMIF(IMPCO_1901001!$A$3:$A$43,$B83,IMPCO_1901001!$L$3:$L$43)</f>
        <v>0</v>
      </c>
      <c r="Y83" s="115">
        <v>0</v>
      </c>
      <c r="Z83" s="50"/>
    </row>
    <row r="84" spans="1:26" x14ac:dyDescent="0.25">
      <c r="A84" s="113">
        <f t="shared" si="8"/>
        <v>70</v>
      </c>
      <c r="B84" s="50" t="s">
        <v>1052</v>
      </c>
      <c r="C84" s="50">
        <f t="shared" si="4"/>
        <v>14664737.58</v>
      </c>
      <c r="D84" s="50">
        <f t="shared" si="1"/>
        <v>14663722.23</v>
      </c>
      <c r="E84" s="50"/>
      <c r="F84" s="50"/>
      <c r="G84" s="50">
        <f t="shared" si="5"/>
        <v>14664230</v>
      </c>
      <c r="H84" s="50"/>
      <c r="I84" s="50">
        <f t="shared" si="6"/>
        <v>0</v>
      </c>
      <c r="J84" s="50">
        <f t="shared" si="6"/>
        <v>14664229.905000001</v>
      </c>
      <c r="K84" s="50">
        <f t="shared" si="6"/>
        <v>0</v>
      </c>
      <c r="L84" s="50">
        <f t="shared" si="6"/>
        <v>0</v>
      </c>
      <c r="M84" s="50">
        <f t="shared" si="6"/>
        <v>0</v>
      </c>
      <c r="N84" s="50"/>
      <c r="O84" s="27">
        <f>SUMIF(IMPCO_1901001!$A$44:$A$99,$B84,IMPCO_1901001!$K$44:$K$99)</f>
        <v>0</v>
      </c>
      <c r="P84" s="27">
        <f>SUMIF(IMPCO_1901001!$A$100:$A$158,$B84,IMPCO_1901001!$K$100:$K$158)</f>
        <v>14664737.58</v>
      </c>
      <c r="Q84" s="27">
        <f>SUMIF(IMPCO_1901001!$A$159:$A$190,$B84,IMPCO_1901001!$K$159:$K$190)</f>
        <v>0</v>
      </c>
      <c r="R84" s="27">
        <f>SUMIF(IMPCO_1901001!$A$3:$A$43,$B84,IMPCO_1901001!$K$3:$K$43)</f>
        <v>0</v>
      </c>
      <c r="S84" s="115">
        <v>0</v>
      </c>
      <c r="T84" s="50"/>
      <c r="U84" s="27">
        <f>SUMIF(IMPCO_1901001!$A$44:$A$99,$B84,IMPCO_1901001!$L$44:$L$99)</f>
        <v>0</v>
      </c>
      <c r="V84" s="27">
        <f>SUMIF(IMPCO_1901001!$A$100:$A$158,$B84,IMPCO_1901001!$L$100:$L$158)</f>
        <v>14663722.23</v>
      </c>
      <c r="W84" s="27">
        <f>SUMIF(IMPCO_1901001!$A$159:$A$190,$B84,IMPCO_1901001!$L$159:$L$190)</f>
        <v>0</v>
      </c>
      <c r="X84" s="27">
        <f>SUMIF(IMPCO_1901001!$A$3:$A$43,$B84,IMPCO_1901001!$L$3:$L$43)</f>
        <v>0</v>
      </c>
      <c r="Y84" s="115">
        <v>0</v>
      </c>
      <c r="Z84" s="50"/>
    </row>
    <row r="85" spans="1:26" x14ac:dyDescent="0.25">
      <c r="A85" s="113">
        <f t="shared" si="8"/>
        <v>71</v>
      </c>
      <c r="B85" s="50" t="s">
        <v>1053</v>
      </c>
      <c r="C85" s="50">
        <f t="shared" si="4"/>
        <v>44944095.039999999</v>
      </c>
      <c r="D85" s="50">
        <f t="shared" si="1"/>
        <v>44957307.189999998</v>
      </c>
      <c r="E85" s="50"/>
      <c r="F85" s="50"/>
      <c r="G85" s="50">
        <f t="shared" si="5"/>
        <v>44950701</v>
      </c>
      <c r="H85" s="50"/>
      <c r="I85" s="50">
        <f t="shared" si="6"/>
        <v>0</v>
      </c>
      <c r="J85" s="50">
        <f t="shared" si="6"/>
        <v>44950701.114999995</v>
      </c>
      <c r="K85" s="50">
        <f t="shared" si="6"/>
        <v>0</v>
      </c>
      <c r="L85" s="50">
        <f t="shared" si="6"/>
        <v>0</v>
      </c>
      <c r="M85" s="50">
        <f t="shared" si="6"/>
        <v>0</v>
      </c>
      <c r="N85" s="50"/>
      <c r="O85" s="27">
        <f>SUMIF(IMPCO_1901001!$A$44:$A$99,$B85,IMPCO_1901001!$K$44:$K$99)</f>
        <v>0</v>
      </c>
      <c r="P85" s="27">
        <f>SUMIF(IMPCO_1901001!$A$100:$A$158,$B85,IMPCO_1901001!$K$100:$K$158)</f>
        <v>44944095.039999999</v>
      </c>
      <c r="Q85" s="27">
        <f>SUMIF(IMPCO_1901001!$A$159:$A$190,$B85,IMPCO_1901001!$K$159:$K$190)</f>
        <v>0</v>
      </c>
      <c r="R85" s="27">
        <f>SUMIF(IMPCO_1901001!$A$3:$A$43,$B85,IMPCO_1901001!$K$3:$K$43)</f>
        <v>0</v>
      </c>
      <c r="S85" s="115">
        <v>0</v>
      </c>
      <c r="T85" s="50"/>
      <c r="U85" s="27">
        <f>SUMIF(IMPCO_1901001!$A$44:$A$99,$B85,IMPCO_1901001!$L$44:$L$99)</f>
        <v>0</v>
      </c>
      <c r="V85" s="27">
        <f>SUMIF(IMPCO_1901001!$A$100:$A$158,$B85,IMPCO_1901001!$L$100:$L$158)</f>
        <v>44957307.189999998</v>
      </c>
      <c r="W85" s="27">
        <f>SUMIF(IMPCO_1901001!$A$159:$A$190,$B85,IMPCO_1901001!$L$159:$L$190)</f>
        <v>0</v>
      </c>
      <c r="X85" s="27">
        <f>SUMIF(IMPCO_1901001!$A$3:$A$43,$B85,IMPCO_1901001!$L$3:$L$43)</f>
        <v>0</v>
      </c>
      <c r="Y85" s="115">
        <v>0</v>
      </c>
      <c r="Z85" s="50"/>
    </row>
    <row r="86" spans="1:26" x14ac:dyDescent="0.25">
      <c r="A86" s="113">
        <f t="shared" si="8"/>
        <v>72</v>
      </c>
      <c r="B86" s="50" t="s">
        <v>1054</v>
      </c>
      <c r="C86" s="50">
        <f t="shared" si="4"/>
        <v>8480283.7300000004</v>
      </c>
      <c r="D86" s="50">
        <f t="shared" si="1"/>
        <v>8479317.3800000008</v>
      </c>
      <c r="E86" s="50"/>
      <c r="F86" s="50"/>
      <c r="G86" s="50">
        <f t="shared" si="5"/>
        <v>8479801</v>
      </c>
      <c r="H86" s="50"/>
      <c r="I86" s="50">
        <f t="shared" si="6"/>
        <v>0</v>
      </c>
      <c r="J86" s="50">
        <f t="shared" si="6"/>
        <v>8479800.5549999997</v>
      </c>
      <c r="K86" s="50">
        <f t="shared" si="6"/>
        <v>0</v>
      </c>
      <c r="L86" s="50">
        <f t="shared" si="6"/>
        <v>0</v>
      </c>
      <c r="M86" s="50">
        <f t="shared" si="6"/>
        <v>0</v>
      </c>
      <c r="N86" s="50"/>
      <c r="O86" s="27">
        <f>SUMIF(IMPCO_1901001!$A$44:$A$99,$B86,IMPCO_1901001!$K$44:$K$99)</f>
        <v>0</v>
      </c>
      <c r="P86" s="27">
        <f>SUMIF(IMPCO_1901001!$A$100:$A$158,$B86,IMPCO_1901001!$K$100:$K$158)</f>
        <v>8480283.7300000004</v>
      </c>
      <c r="Q86" s="27">
        <f>SUMIF(IMPCO_1901001!$A$159:$A$190,$B86,IMPCO_1901001!$K$159:$K$190)</f>
        <v>0</v>
      </c>
      <c r="R86" s="27">
        <f>SUMIF(IMPCO_1901001!$A$3:$A$43,$B86,IMPCO_1901001!$K$3:$K$43)</f>
        <v>0</v>
      </c>
      <c r="S86" s="115">
        <v>0</v>
      </c>
      <c r="T86" s="50"/>
      <c r="U86" s="27">
        <f>SUMIF(IMPCO_1901001!$A$44:$A$99,$B86,IMPCO_1901001!$L$44:$L$99)</f>
        <v>0</v>
      </c>
      <c r="V86" s="27">
        <f>SUMIF(IMPCO_1901001!$A$100:$A$158,$B86,IMPCO_1901001!$L$100:$L$158)</f>
        <v>8479317.3800000008</v>
      </c>
      <c r="W86" s="27">
        <f>SUMIF(IMPCO_1901001!$A$159:$A$190,$B86,IMPCO_1901001!$L$159:$L$190)</f>
        <v>0</v>
      </c>
      <c r="X86" s="27">
        <f>SUMIF(IMPCO_1901001!$A$3:$A$43,$B86,IMPCO_1901001!$L$3:$L$43)</f>
        <v>0</v>
      </c>
      <c r="Y86" s="115">
        <v>0</v>
      </c>
      <c r="Z86" s="50"/>
    </row>
    <row r="87" spans="1:26" x14ac:dyDescent="0.25">
      <c r="A87" s="113">
        <f t="shared" si="8"/>
        <v>73</v>
      </c>
      <c r="B87" s="50" t="s">
        <v>1055</v>
      </c>
      <c r="C87" s="50">
        <f t="shared" si="4"/>
        <v>-68482867.709999993</v>
      </c>
      <c r="D87" s="50">
        <f t="shared" si="1"/>
        <v>-68726170.349999994</v>
      </c>
      <c r="E87" s="50"/>
      <c r="F87" s="50"/>
      <c r="G87" s="50">
        <f t="shared" si="5"/>
        <v>-68604519</v>
      </c>
      <c r="H87" s="50"/>
      <c r="I87" s="50">
        <f t="shared" si="6"/>
        <v>0</v>
      </c>
      <c r="J87" s="50">
        <f t="shared" si="6"/>
        <v>-68604519.030000001</v>
      </c>
      <c r="K87" s="50">
        <f t="shared" si="6"/>
        <v>0</v>
      </c>
      <c r="L87" s="50">
        <f t="shared" si="6"/>
        <v>0</v>
      </c>
      <c r="M87" s="50">
        <f t="shared" si="6"/>
        <v>0</v>
      </c>
      <c r="N87" s="50"/>
      <c r="O87" s="27">
        <f>SUMIF(IMPCO_1901001!$A$44:$A$99,$B87,IMPCO_1901001!$K$44:$K$99)</f>
        <v>0</v>
      </c>
      <c r="P87" s="27">
        <f>SUMIF(IMPCO_1901001!$A$100:$A$158,$B87,IMPCO_1901001!$K$100:$K$158)</f>
        <v>-68482867.709999993</v>
      </c>
      <c r="Q87" s="27">
        <f>SUMIF(IMPCO_1901001!$A$159:$A$190,$B87,IMPCO_1901001!$K$159:$K$190)</f>
        <v>0</v>
      </c>
      <c r="R87" s="27">
        <f>SUMIF(IMPCO_1901001!$A$3:$A$43,$B87,IMPCO_1901001!$K$3:$K$43)</f>
        <v>0</v>
      </c>
      <c r="S87" s="115">
        <v>0</v>
      </c>
      <c r="T87" s="50"/>
      <c r="U87" s="27">
        <f>SUMIF(IMPCO_1901001!$A$44:$A$99,$B87,IMPCO_1901001!$L$44:$L$99)</f>
        <v>0</v>
      </c>
      <c r="V87" s="27">
        <f>SUMIF(IMPCO_1901001!$A$100:$A$158,$B87,IMPCO_1901001!$L$100:$L$158)</f>
        <v>-68726170.349999994</v>
      </c>
      <c r="W87" s="27">
        <f>SUMIF(IMPCO_1901001!$A$159:$A$190,$B87,IMPCO_1901001!$L$159:$L$190)</f>
        <v>0</v>
      </c>
      <c r="X87" s="27">
        <f>SUMIF(IMPCO_1901001!$A$3:$A$43,$B87,IMPCO_1901001!$L$3:$L$43)</f>
        <v>0</v>
      </c>
      <c r="Y87" s="115">
        <v>0</v>
      </c>
      <c r="Z87" s="50"/>
    </row>
    <row r="88" spans="1:26" x14ac:dyDescent="0.25">
      <c r="A88" s="113">
        <f t="shared" si="8"/>
        <v>74</v>
      </c>
      <c r="B88" s="50" t="s">
        <v>1056</v>
      </c>
      <c r="C88" s="50">
        <f t="shared" si="4"/>
        <v>0</v>
      </c>
      <c r="D88" s="50">
        <f t="shared" si="1"/>
        <v>0</v>
      </c>
      <c r="E88" s="50"/>
      <c r="F88" s="50"/>
      <c r="G88" s="50">
        <f t="shared" si="5"/>
        <v>0</v>
      </c>
      <c r="H88" s="50"/>
      <c r="I88" s="50">
        <f t="shared" si="6"/>
        <v>0</v>
      </c>
      <c r="J88" s="50">
        <f t="shared" si="6"/>
        <v>0</v>
      </c>
      <c r="K88" s="50">
        <f t="shared" si="6"/>
        <v>0</v>
      </c>
      <c r="L88" s="50">
        <f t="shared" si="6"/>
        <v>0</v>
      </c>
      <c r="M88" s="50">
        <f t="shared" si="6"/>
        <v>0</v>
      </c>
      <c r="N88" s="50"/>
      <c r="O88" s="27">
        <f>SUMIF(IMPCO_1901001!$A$44:$A$99,$B88,IMPCO_1901001!$K$44:$K$99)</f>
        <v>0</v>
      </c>
      <c r="P88" s="27">
        <f>SUMIF(IMPCO_1901001!$A$100:$A$158,$B88,IMPCO_1901001!$K$100:$K$158)</f>
        <v>0</v>
      </c>
      <c r="Q88" s="27">
        <f>SUMIF(IMPCO_1901001!$A$159:$A$190,$B88,IMPCO_1901001!$K$159:$K$190)</f>
        <v>0</v>
      </c>
      <c r="R88" s="27">
        <f>SUMIF(IMPCO_1901001!$A$3:$A$43,$B88,IMPCO_1901001!$K$3:$K$43)</f>
        <v>0</v>
      </c>
      <c r="S88" s="115">
        <v>0</v>
      </c>
      <c r="T88" s="50"/>
      <c r="U88" s="27">
        <f>SUMIF(IMPCO_1901001!$A$44:$A$99,$B88,IMPCO_1901001!$L$44:$L$99)</f>
        <v>0</v>
      </c>
      <c r="V88" s="27">
        <f>SUMIF(IMPCO_1901001!$A$100:$A$158,$B88,IMPCO_1901001!$L$100:$L$158)</f>
        <v>0</v>
      </c>
      <c r="W88" s="27">
        <f>SUMIF(IMPCO_1901001!$A$159:$A$190,$B88,IMPCO_1901001!$L$159:$L$190)</f>
        <v>0</v>
      </c>
      <c r="X88" s="27">
        <f>SUMIF(IMPCO_1901001!$A$3:$A$43,$B88,IMPCO_1901001!$L$3:$L$43)</f>
        <v>0</v>
      </c>
      <c r="Y88" s="115">
        <v>0</v>
      </c>
      <c r="Z88" s="50"/>
    </row>
    <row r="89" spans="1:26" x14ac:dyDescent="0.25">
      <c r="A89" s="113">
        <f t="shared" si="8"/>
        <v>75</v>
      </c>
      <c r="B89" s="50" t="s">
        <v>1057</v>
      </c>
      <c r="C89" s="50">
        <f t="shared" si="4"/>
        <v>-18182333.879999999</v>
      </c>
      <c r="D89" s="50">
        <f t="shared" si="1"/>
        <v>-18182333.879999999</v>
      </c>
      <c r="E89" s="50"/>
      <c r="F89" s="50"/>
      <c r="G89" s="50">
        <f t="shared" si="5"/>
        <v>-18182334</v>
      </c>
      <c r="H89" s="50"/>
      <c r="I89" s="50">
        <f t="shared" si="6"/>
        <v>0</v>
      </c>
      <c r="J89" s="50">
        <f t="shared" si="6"/>
        <v>-18182333.879999999</v>
      </c>
      <c r="K89" s="50">
        <f t="shared" si="6"/>
        <v>0</v>
      </c>
      <c r="L89" s="50">
        <f t="shared" si="6"/>
        <v>0</v>
      </c>
      <c r="M89" s="50">
        <f t="shared" si="6"/>
        <v>0</v>
      </c>
      <c r="N89" s="50"/>
      <c r="O89" s="27">
        <f>SUMIF(IMPCO_1901001!$A$44:$A$99,$B89,IMPCO_1901001!$K$44:$K$99)</f>
        <v>0</v>
      </c>
      <c r="P89" s="27">
        <f>SUMIF(IMPCO_1901001!$A$100:$A$158,$B89,IMPCO_1901001!$K$100:$K$158)</f>
        <v>-18182333.879999999</v>
      </c>
      <c r="Q89" s="27">
        <f>SUMIF(IMPCO_1901001!$A$159:$A$190,$B89,IMPCO_1901001!$K$159:$K$190)</f>
        <v>0</v>
      </c>
      <c r="R89" s="27">
        <f>SUMIF(IMPCO_1901001!$A$3:$A$43,$B89,IMPCO_1901001!$K$3:$K$43)</f>
        <v>0</v>
      </c>
      <c r="S89" s="115">
        <v>0</v>
      </c>
      <c r="T89" s="50"/>
      <c r="U89" s="27">
        <f>SUMIF(IMPCO_1901001!$A$44:$A$99,$B89,IMPCO_1901001!$L$44:$L$99)</f>
        <v>0</v>
      </c>
      <c r="V89" s="27">
        <f>SUMIF(IMPCO_1901001!$A$100:$A$158,$B89,IMPCO_1901001!$L$100:$L$158)</f>
        <v>-18182333.879999999</v>
      </c>
      <c r="W89" s="27">
        <f>SUMIF(IMPCO_1901001!$A$159:$A$190,$B89,IMPCO_1901001!$L$159:$L$190)</f>
        <v>0</v>
      </c>
      <c r="X89" s="27">
        <f>SUMIF(IMPCO_1901001!$A$3:$A$43,$B89,IMPCO_1901001!$L$3:$L$43)</f>
        <v>0</v>
      </c>
      <c r="Y89" s="115">
        <v>0</v>
      </c>
      <c r="Z89" s="50"/>
    </row>
    <row r="90" spans="1:26" x14ac:dyDescent="0.25">
      <c r="A90" s="113">
        <f t="shared" si="8"/>
        <v>76</v>
      </c>
      <c r="B90" s="50" t="s">
        <v>1058</v>
      </c>
      <c r="C90" s="50">
        <f t="shared" si="4"/>
        <v>-12927858.689999999</v>
      </c>
      <c r="D90" s="50">
        <f t="shared" si="1"/>
        <v>-12927858.689999999</v>
      </c>
      <c r="E90" s="50"/>
      <c r="F90" s="50"/>
      <c r="G90" s="50">
        <f t="shared" si="5"/>
        <v>-12927859</v>
      </c>
      <c r="H90" s="50"/>
      <c r="I90" s="50">
        <f t="shared" si="6"/>
        <v>0</v>
      </c>
      <c r="J90" s="50">
        <f t="shared" si="6"/>
        <v>-12927858.689999999</v>
      </c>
      <c r="K90" s="50">
        <f t="shared" si="6"/>
        <v>0</v>
      </c>
      <c r="L90" s="50">
        <f t="shared" si="6"/>
        <v>0</v>
      </c>
      <c r="M90" s="50">
        <f t="shared" si="6"/>
        <v>0</v>
      </c>
      <c r="N90" s="50"/>
      <c r="O90" s="27">
        <f>SUMIF(IMPCO_1901001!$A$44:$A$99,$B90,IMPCO_1901001!$K$44:$K$99)</f>
        <v>0</v>
      </c>
      <c r="P90" s="27">
        <f>SUMIF(IMPCO_1901001!$A$100:$A$158,$B90,IMPCO_1901001!$K$100:$K$158)</f>
        <v>-12927858.689999999</v>
      </c>
      <c r="Q90" s="27">
        <f>SUMIF(IMPCO_1901001!$A$159:$A$190,$B90,IMPCO_1901001!$K$159:$K$190)</f>
        <v>0</v>
      </c>
      <c r="R90" s="27">
        <f>SUMIF(IMPCO_1901001!$A$3:$A$43,$B90,IMPCO_1901001!$K$3:$K$43)</f>
        <v>0</v>
      </c>
      <c r="S90" s="115">
        <v>0</v>
      </c>
      <c r="T90" s="50"/>
      <c r="U90" s="27">
        <f>SUMIF(IMPCO_1901001!$A$44:$A$99,$B90,IMPCO_1901001!$L$44:$L$99)</f>
        <v>0</v>
      </c>
      <c r="V90" s="27">
        <f>SUMIF(IMPCO_1901001!$A$100:$A$158,$B90,IMPCO_1901001!$L$100:$L$158)</f>
        <v>-12927858.689999999</v>
      </c>
      <c r="W90" s="27">
        <f>SUMIF(IMPCO_1901001!$A$159:$A$190,$B90,IMPCO_1901001!$L$159:$L$190)</f>
        <v>0</v>
      </c>
      <c r="X90" s="27">
        <f>SUMIF(IMPCO_1901001!$A$3:$A$43,$B90,IMPCO_1901001!$L$3:$L$43)</f>
        <v>0</v>
      </c>
      <c r="Y90" s="115">
        <v>0</v>
      </c>
      <c r="Z90" s="50"/>
    </row>
    <row r="91" spans="1:26" x14ac:dyDescent="0.25">
      <c r="A91" s="113">
        <f t="shared" si="8"/>
        <v>77</v>
      </c>
      <c r="B91" s="50" t="s">
        <v>1059</v>
      </c>
      <c r="C91" s="50">
        <f t="shared" si="4"/>
        <v>-1267193.6499999999</v>
      </c>
      <c r="D91" s="50">
        <f t="shared" si="1"/>
        <v>-1267193.6499999999</v>
      </c>
      <c r="E91" s="50"/>
      <c r="F91" s="50"/>
      <c r="G91" s="50">
        <f t="shared" si="5"/>
        <v>-1267194</v>
      </c>
      <c r="H91" s="50"/>
      <c r="I91" s="50">
        <f t="shared" si="6"/>
        <v>0</v>
      </c>
      <c r="J91" s="50">
        <f t="shared" si="6"/>
        <v>-1267193.6499999999</v>
      </c>
      <c r="K91" s="50">
        <f t="shared" si="6"/>
        <v>0</v>
      </c>
      <c r="L91" s="50">
        <f t="shared" si="6"/>
        <v>0</v>
      </c>
      <c r="M91" s="50">
        <f t="shared" si="6"/>
        <v>0</v>
      </c>
      <c r="N91" s="50"/>
      <c r="O91" s="27">
        <f>SUMIF(IMPCO_1901001!$A$44:$A$99,$B91,IMPCO_1901001!$K$44:$K$99)</f>
        <v>0</v>
      </c>
      <c r="P91" s="27">
        <f>SUMIF(IMPCO_1901001!$A$100:$A$158,$B91,IMPCO_1901001!$K$100:$K$158)</f>
        <v>-1267193.6499999999</v>
      </c>
      <c r="Q91" s="27">
        <f>SUMIF(IMPCO_1901001!$A$159:$A$190,$B91,IMPCO_1901001!$K$159:$K$190)</f>
        <v>0</v>
      </c>
      <c r="R91" s="27">
        <f>SUMIF(IMPCO_1901001!$A$3:$A$43,$B91,IMPCO_1901001!$K$3:$K$43)</f>
        <v>0</v>
      </c>
      <c r="S91" s="115">
        <v>0</v>
      </c>
      <c r="T91" s="50"/>
      <c r="U91" s="27">
        <f>SUMIF(IMPCO_1901001!$A$44:$A$99,$B91,IMPCO_1901001!$L$44:$L$99)</f>
        <v>0</v>
      </c>
      <c r="V91" s="27">
        <f>SUMIF(IMPCO_1901001!$A$100:$A$158,$B91,IMPCO_1901001!$L$100:$L$158)</f>
        <v>-1267193.6499999999</v>
      </c>
      <c r="W91" s="27">
        <f>SUMIF(IMPCO_1901001!$A$159:$A$190,$B91,IMPCO_1901001!$L$159:$L$190)</f>
        <v>0</v>
      </c>
      <c r="X91" s="27">
        <f>SUMIF(IMPCO_1901001!$A$3:$A$43,$B91,IMPCO_1901001!$L$3:$L$43)</f>
        <v>0</v>
      </c>
      <c r="Y91" s="115">
        <v>0</v>
      </c>
      <c r="Z91" s="50"/>
    </row>
    <row r="92" spans="1:26" x14ac:dyDescent="0.25">
      <c r="A92" s="113">
        <f t="shared" si="8"/>
        <v>78</v>
      </c>
      <c r="B92" s="50" t="s">
        <v>1060</v>
      </c>
      <c r="C92" s="50">
        <f t="shared" si="4"/>
        <v>5854548.8399999999</v>
      </c>
      <c r="D92" s="50">
        <f t="shared" si="1"/>
        <v>5854548.8399999999</v>
      </c>
      <c r="E92" s="50"/>
      <c r="F92" s="50"/>
      <c r="G92" s="50">
        <f t="shared" si="5"/>
        <v>5854549</v>
      </c>
      <c r="H92" s="50"/>
      <c r="I92" s="50">
        <f t="shared" si="6"/>
        <v>0</v>
      </c>
      <c r="J92" s="50">
        <f t="shared" si="6"/>
        <v>5854548.8399999999</v>
      </c>
      <c r="K92" s="50">
        <f t="shared" si="6"/>
        <v>0</v>
      </c>
      <c r="L92" s="50">
        <f t="shared" si="6"/>
        <v>0</v>
      </c>
      <c r="M92" s="50">
        <f t="shared" si="6"/>
        <v>0</v>
      </c>
      <c r="N92" s="50"/>
      <c r="O92" s="27">
        <f>SUMIF(IMPCO_1901001!$A$44:$A$99,$B92,IMPCO_1901001!$K$44:$K$99)</f>
        <v>0</v>
      </c>
      <c r="P92" s="27">
        <f>SUMIF(IMPCO_1901001!$A$100:$A$158,$B92,IMPCO_1901001!$K$100:$K$158)</f>
        <v>5854548.8399999999</v>
      </c>
      <c r="Q92" s="27">
        <f>SUMIF(IMPCO_1901001!$A$159:$A$190,$B92,IMPCO_1901001!$K$159:$K$190)</f>
        <v>0</v>
      </c>
      <c r="R92" s="27">
        <f>SUMIF(IMPCO_1901001!$A$3:$A$43,$B92,IMPCO_1901001!$K$3:$K$43)</f>
        <v>0</v>
      </c>
      <c r="S92" s="115">
        <v>0</v>
      </c>
      <c r="T92" s="50"/>
      <c r="U92" s="27">
        <f>SUMIF(IMPCO_1901001!$A$44:$A$99,$B92,IMPCO_1901001!$L$44:$L$99)</f>
        <v>0</v>
      </c>
      <c r="V92" s="27">
        <f>SUMIF(IMPCO_1901001!$A$100:$A$158,$B92,IMPCO_1901001!$L$100:$L$158)</f>
        <v>5854548.8399999999</v>
      </c>
      <c r="W92" s="27">
        <f>SUMIF(IMPCO_1901001!$A$159:$A$190,$B92,IMPCO_1901001!$L$159:$L$190)</f>
        <v>0</v>
      </c>
      <c r="X92" s="27">
        <f>SUMIF(IMPCO_1901001!$A$3:$A$43,$B92,IMPCO_1901001!$L$3:$L$43)</f>
        <v>0</v>
      </c>
      <c r="Y92" s="115">
        <v>0</v>
      </c>
      <c r="Z92" s="50"/>
    </row>
    <row r="93" spans="1:26" x14ac:dyDescent="0.25">
      <c r="A93" s="113">
        <f t="shared" si="8"/>
        <v>79</v>
      </c>
      <c r="B93" s="50" t="s">
        <v>1061</v>
      </c>
      <c r="C93" s="50">
        <f t="shared" si="4"/>
        <v>24252785.84</v>
      </c>
      <c r="D93" s="50">
        <f t="shared" si="1"/>
        <v>24252785.84</v>
      </c>
      <c r="E93" s="50"/>
      <c r="F93" s="50"/>
      <c r="G93" s="50">
        <f t="shared" si="5"/>
        <v>24252786</v>
      </c>
      <c r="H93" s="50"/>
      <c r="I93" s="50">
        <f t="shared" si="6"/>
        <v>0</v>
      </c>
      <c r="J93" s="50">
        <f t="shared" si="6"/>
        <v>24252785.84</v>
      </c>
      <c r="K93" s="50">
        <f t="shared" si="6"/>
        <v>0</v>
      </c>
      <c r="L93" s="50">
        <f t="shared" si="6"/>
        <v>0</v>
      </c>
      <c r="M93" s="50">
        <f t="shared" si="6"/>
        <v>0</v>
      </c>
      <c r="N93" s="50"/>
      <c r="O93" s="27">
        <f>SUMIF(IMPCO_1901001!$A$44:$A$99,$B93,IMPCO_1901001!$K$44:$K$99)</f>
        <v>0</v>
      </c>
      <c r="P93" s="27">
        <f>SUMIF(IMPCO_1901001!$A$100:$A$158,$B93,IMPCO_1901001!$K$100:$K$158)</f>
        <v>24252785.84</v>
      </c>
      <c r="Q93" s="27">
        <f>SUMIF(IMPCO_1901001!$A$159:$A$190,$B93,IMPCO_1901001!$K$159:$K$190)</f>
        <v>0</v>
      </c>
      <c r="R93" s="27">
        <f>SUMIF(IMPCO_1901001!$A$3:$A$43,$B93,IMPCO_1901001!$K$3:$K$43)</f>
        <v>0</v>
      </c>
      <c r="S93" s="115">
        <v>0</v>
      </c>
      <c r="T93" s="50"/>
      <c r="U93" s="27">
        <f>SUMIF(IMPCO_1901001!$A$44:$A$99,$B93,IMPCO_1901001!$L$44:$L$99)</f>
        <v>0</v>
      </c>
      <c r="V93" s="27">
        <f>SUMIF(IMPCO_1901001!$A$100:$A$158,$B93,IMPCO_1901001!$L$100:$L$158)</f>
        <v>24252785.84</v>
      </c>
      <c r="W93" s="27">
        <f>SUMIF(IMPCO_1901001!$A$159:$A$190,$B93,IMPCO_1901001!$L$159:$L$190)</f>
        <v>0</v>
      </c>
      <c r="X93" s="27">
        <f>SUMIF(IMPCO_1901001!$A$3:$A$43,$B93,IMPCO_1901001!$L$3:$L$43)</f>
        <v>0</v>
      </c>
      <c r="Y93" s="115">
        <v>0</v>
      </c>
      <c r="Z93" s="50"/>
    </row>
    <row r="94" spans="1:26" x14ac:dyDescent="0.25">
      <c r="A94" s="113">
        <f t="shared" si="8"/>
        <v>80</v>
      </c>
      <c r="B94" s="50" t="s">
        <v>1062</v>
      </c>
      <c r="C94" s="50">
        <f t="shared" si="4"/>
        <v>1829300.04</v>
      </c>
      <c r="D94" s="50">
        <f t="shared" si="1"/>
        <v>1829300.04</v>
      </c>
      <c r="E94" s="50"/>
      <c r="F94" s="50"/>
      <c r="G94" s="50">
        <f t="shared" si="5"/>
        <v>1829300</v>
      </c>
      <c r="H94" s="50"/>
      <c r="I94" s="50">
        <f t="shared" si="6"/>
        <v>0</v>
      </c>
      <c r="J94" s="50">
        <f t="shared" si="6"/>
        <v>1829300.04</v>
      </c>
      <c r="K94" s="50">
        <f t="shared" si="6"/>
        <v>0</v>
      </c>
      <c r="L94" s="50">
        <f t="shared" si="6"/>
        <v>0</v>
      </c>
      <c r="M94" s="50">
        <f t="shared" si="6"/>
        <v>0</v>
      </c>
      <c r="N94" s="50"/>
      <c r="O94" s="27">
        <f>SUMIF(IMPCO_1901001!$A$44:$A$99,$B94,IMPCO_1901001!$K$44:$K$99)</f>
        <v>0</v>
      </c>
      <c r="P94" s="27">
        <f>SUMIF(IMPCO_1901001!$A$100:$A$158,$B94,IMPCO_1901001!$K$100:$K$158)</f>
        <v>1829300.04</v>
      </c>
      <c r="Q94" s="27">
        <f>SUMIF(IMPCO_1901001!$A$159:$A$190,$B94,IMPCO_1901001!$K$159:$K$190)</f>
        <v>0</v>
      </c>
      <c r="R94" s="27">
        <f>SUMIF(IMPCO_1901001!$A$3:$A$43,$B94,IMPCO_1901001!$K$3:$K$43)</f>
        <v>0</v>
      </c>
      <c r="S94" s="115">
        <v>0</v>
      </c>
      <c r="T94" s="50"/>
      <c r="U94" s="27">
        <f>SUMIF(IMPCO_1901001!$A$44:$A$99,$B94,IMPCO_1901001!$L$44:$L$99)</f>
        <v>0</v>
      </c>
      <c r="V94" s="27">
        <f>SUMIF(IMPCO_1901001!$A$100:$A$158,$B94,IMPCO_1901001!$L$100:$L$158)</f>
        <v>1829300.04</v>
      </c>
      <c r="W94" s="27">
        <f>SUMIF(IMPCO_1901001!$A$159:$A$190,$B94,IMPCO_1901001!$L$159:$L$190)</f>
        <v>0</v>
      </c>
      <c r="X94" s="27">
        <f>SUMIF(IMPCO_1901001!$A$3:$A$43,$B94,IMPCO_1901001!$L$3:$L$43)</f>
        <v>0</v>
      </c>
      <c r="Y94" s="115">
        <v>0</v>
      </c>
      <c r="Z94" s="50"/>
    </row>
    <row r="95" spans="1:26" x14ac:dyDescent="0.25">
      <c r="A95" s="113">
        <f t="shared" si="8"/>
        <v>81</v>
      </c>
      <c r="B95" s="50" t="s">
        <v>1063</v>
      </c>
      <c r="C95" s="50">
        <f t="shared" si="4"/>
        <v>4643.47</v>
      </c>
      <c r="D95" s="50">
        <f t="shared" si="1"/>
        <v>4044.3</v>
      </c>
      <c r="E95" s="50"/>
      <c r="F95" s="50"/>
      <c r="G95" s="50">
        <f t="shared" si="5"/>
        <v>4344</v>
      </c>
      <c r="H95" s="50"/>
      <c r="I95" s="50">
        <f t="shared" si="6"/>
        <v>140.37</v>
      </c>
      <c r="J95" s="50">
        <f t="shared" si="6"/>
        <v>2311.13</v>
      </c>
      <c r="K95" s="50">
        <f t="shared" si="6"/>
        <v>924.16499999999996</v>
      </c>
      <c r="L95" s="50">
        <f t="shared" si="6"/>
        <v>968.22</v>
      </c>
      <c r="M95" s="50">
        <f t="shared" si="6"/>
        <v>0</v>
      </c>
      <c r="N95" s="50"/>
      <c r="O95" s="27">
        <f>SUMIF(IMPCO_1901001!$A$44:$A$99,$B95,IMPCO_1901001!$K$44:$K$99)</f>
        <v>150.03</v>
      </c>
      <c r="P95" s="27">
        <f>SUMIF(IMPCO_1901001!$A$100:$A$158,$B95,IMPCO_1901001!$K$100:$K$158)</f>
        <v>2470.5</v>
      </c>
      <c r="Q95" s="27">
        <f>SUMIF(IMPCO_1901001!$A$159:$A$190,$B95,IMPCO_1901001!$K$159:$K$190)</f>
        <v>987.92</v>
      </c>
      <c r="R95" s="27">
        <f>SUMIF(IMPCO_1901001!$A$3:$A$43,$B95,IMPCO_1901001!$K$3:$K$43)</f>
        <v>1035.02</v>
      </c>
      <c r="S95" s="115">
        <v>0</v>
      </c>
      <c r="T95" s="50"/>
      <c r="U95" s="27">
        <f>SUMIF(IMPCO_1901001!$A$44:$A$99,$B95,IMPCO_1901001!$L$44:$L$99)</f>
        <v>130.71</v>
      </c>
      <c r="V95" s="27">
        <f>SUMIF(IMPCO_1901001!$A$100:$A$158,$B95,IMPCO_1901001!$L$100:$L$158)</f>
        <v>2151.7600000000002</v>
      </c>
      <c r="W95" s="27">
        <f>SUMIF(IMPCO_1901001!$A$159:$A$190,$B95,IMPCO_1901001!$L$159:$L$190)</f>
        <v>860.41</v>
      </c>
      <c r="X95" s="27">
        <f>SUMIF(IMPCO_1901001!$A$3:$A$43,$B95,IMPCO_1901001!$L$3:$L$43)</f>
        <v>901.42</v>
      </c>
      <c r="Y95" s="115">
        <v>0</v>
      </c>
      <c r="Z95" s="50"/>
    </row>
    <row r="96" spans="1:26" x14ac:dyDescent="0.25">
      <c r="A96" s="113">
        <f t="shared" si="8"/>
        <v>82</v>
      </c>
      <c r="B96" s="50" t="s">
        <v>702</v>
      </c>
      <c r="C96" s="50">
        <f t="shared" si="4"/>
        <v>-8811281.9800000004</v>
      </c>
      <c r="D96" s="50">
        <f t="shared" si="1"/>
        <v>-11220557.280000001</v>
      </c>
      <c r="E96" s="50"/>
      <c r="F96" s="50"/>
      <c r="G96" s="50">
        <f t="shared" si="5"/>
        <v>-10015920</v>
      </c>
      <c r="H96" s="50"/>
      <c r="I96" s="50">
        <f t="shared" si="6"/>
        <v>-2324869.33</v>
      </c>
      <c r="J96" s="50">
        <f t="shared" si="6"/>
        <v>-3681295.96</v>
      </c>
      <c r="K96" s="50">
        <f t="shared" si="6"/>
        <v>-514293.82</v>
      </c>
      <c r="L96" s="50">
        <f t="shared" si="6"/>
        <v>-3495460.52</v>
      </c>
      <c r="M96" s="50">
        <f t="shared" si="6"/>
        <v>0</v>
      </c>
      <c r="N96" s="50"/>
      <c r="O96" s="27">
        <f>SUMIF(IMPCO_1901001!$A$44:$A$99,$B96,IMPCO_1901001!$K$44:$K$99)</f>
        <v>-1975635.31</v>
      </c>
      <c r="P96" s="27">
        <f>SUMIF(IMPCO_1901001!$A$100:$A$158,$B96,IMPCO_1901001!$K$100:$K$158)</f>
        <v>-3168189.7</v>
      </c>
      <c r="Q96" s="27">
        <f>SUMIF(IMPCO_1901001!$A$159:$A$190,$B96,IMPCO_1901001!$K$159:$K$190)</f>
        <v>-485215.77</v>
      </c>
      <c r="R96" s="27">
        <f>SUMIF(IMPCO_1901001!$A$3:$A$43,$B96,IMPCO_1901001!$K$3:$K$43)</f>
        <v>-3182241.2</v>
      </c>
      <c r="S96" s="115">
        <v>0</v>
      </c>
      <c r="T96" s="50"/>
      <c r="U96" s="27">
        <f>SUMIF(IMPCO_1901001!$A$44:$A$99,$B96,IMPCO_1901001!$L$44:$L$99)</f>
        <v>-2674103.35</v>
      </c>
      <c r="V96" s="27">
        <f>SUMIF(IMPCO_1901001!$A$100:$A$158,$B96,IMPCO_1901001!$L$100:$L$158)</f>
        <v>-4194402.22</v>
      </c>
      <c r="W96" s="27">
        <f>SUMIF(IMPCO_1901001!$A$159:$A$190,$B96,IMPCO_1901001!$L$159:$L$190)</f>
        <v>-543371.87</v>
      </c>
      <c r="X96" s="27">
        <f>SUMIF(IMPCO_1901001!$A$3:$A$43,$B96,IMPCO_1901001!$L$3:$L$43)</f>
        <v>-3808679.84</v>
      </c>
      <c r="Y96" s="115">
        <v>0</v>
      </c>
      <c r="Z96" s="50"/>
    </row>
    <row r="97" spans="1:26" x14ac:dyDescent="0.25">
      <c r="A97" s="113">
        <f t="shared" si="8"/>
        <v>83</v>
      </c>
      <c r="B97" s="50" t="s">
        <v>700</v>
      </c>
      <c r="C97" s="50">
        <f>SUM(O97:S97)</f>
        <v>385953.88999999996</v>
      </c>
      <c r="D97" s="50">
        <f>SUM(U97:Y97)</f>
        <v>4798425.09</v>
      </c>
      <c r="E97" s="50"/>
      <c r="F97" s="50"/>
      <c r="G97" s="50">
        <f>ROUND(SUM(C97:F97)/2,0)</f>
        <v>2592189</v>
      </c>
      <c r="H97" s="50"/>
      <c r="I97" s="50">
        <f t="shared" si="6"/>
        <v>671465.80499999993</v>
      </c>
      <c r="J97" s="50">
        <f t="shared" si="6"/>
        <v>1143157.665</v>
      </c>
      <c r="K97" s="50">
        <f t="shared" si="6"/>
        <v>196901.18000000002</v>
      </c>
      <c r="L97" s="50">
        <f t="shared" si="6"/>
        <v>580664.84</v>
      </c>
      <c r="M97" s="50">
        <f t="shared" si="6"/>
        <v>0</v>
      </c>
      <c r="N97" s="50"/>
      <c r="O97" s="27">
        <f>SUMIF(IMPCO_1901001!$A$44:$A$99,$B97,IMPCO_1901001!$K$44:$K$99)</f>
        <v>211354.66</v>
      </c>
      <c r="P97" s="27">
        <f>SUMIF(IMPCO_1901001!$A$100:$A$158,$B97,IMPCO_1901001!$K$100:$K$158)</f>
        <v>366281.84</v>
      </c>
      <c r="Q97" s="27">
        <f>SUMIF(IMPCO_1901001!$A$159:$A$190,$B97,IMPCO_1901001!$K$159:$K$190)</f>
        <v>27228.46</v>
      </c>
      <c r="R97" s="27">
        <f>SUMIF(IMPCO_1901001!$A$3:$A$43,$B97,IMPCO_1901001!$K$3:$K$43)</f>
        <v>-218911.07</v>
      </c>
      <c r="S97" s="115">
        <v>0</v>
      </c>
      <c r="T97" s="50"/>
      <c r="U97" s="27">
        <f>SUMIF(IMPCO_1901001!$A$44:$A$99,$B97,IMPCO_1901001!$L$44:$L$99)</f>
        <v>1131576.95</v>
      </c>
      <c r="V97" s="27">
        <f>SUMIF(IMPCO_1901001!$A$100:$A$158,$B97,IMPCO_1901001!$L$100:$L$158)</f>
        <v>1920033.49</v>
      </c>
      <c r="W97" s="27">
        <f>SUMIF(IMPCO_1901001!$A$159:$A$190,$B97,IMPCO_1901001!$L$159:$L$190)</f>
        <v>366573.9</v>
      </c>
      <c r="X97" s="27">
        <f>SUMIF(IMPCO_1901001!$A$3:$A$43,$B97,IMPCO_1901001!$L$3:$L$43)</f>
        <v>1380240.75</v>
      </c>
      <c r="Y97" s="115">
        <v>0</v>
      </c>
      <c r="Z97" s="50"/>
    </row>
    <row r="98" spans="1:26" x14ac:dyDescent="0.25">
      <c r="A98" s="113">
        <f t="shared" si="8"/>
        <v>84</v>
      </c>
      <c r="B98" s="50" t="s">
        <v>699</v>
      </c>
      <c r="C98" s="50">
        <f t="shared" si="4"/>
        <v>2077076.13</v>
      </c>
      <c r="D98" s="50">
        <f t="shared" si="1"/>
        <v>2486092.4699999997</v>
      </c>
      <c r="E98" s="50"/>
      <c r="F98" s="50"/>
      <c r="G98" s="50">
        <f t="shared" si="5"/>
        <v>2281584</v>
      </c>
      <c r="H98" s="50"/>
      <c r="I98" s="50">
        <f t="shared" si="6"/>
        <v>497644.17499999999</v>
      </c>
      <c r="J98" s="50">
        <f t="shared" si="6"/>
        <v>982077.63500000001</v>
      </c>
      <c r="K98" s="50">
        <f t="shared" si="6"/>
        <v>152623.09</v>
      </c>
      <c r="L98" s="50">
        <f t="shared" si="6"/>
        <v>649239.39999999991</v>
      </c>
      <c r="M98" s="50">
        <f t="shared" si="6"/>
        <v>0</v>
      </c>
      <c r="N98" s="50"/>
      <c r="O98" s="27">
        <f>SUMIF(IMPCO_1901001!$A$44:$A$99,$B98,IMPCO_1901001!$K$44:$K$99)</f>
        <v>490432.44</v>
      </c>
      <c r="P98" s="27">
        <f>SUMIF(IMPCO_1901001!$A$100:$A$158,$B98,IMPCO_1901001!$K$100:$K$158)</f>
        <v>831791.94</v>
      </c>
      <c r="Q98" s="27">
        <f>SUMIF(IMPCO_1901001!$A$159:$A$190,$B98,IMPCO_1901001!$K$159:$K$190)</f>
        <v>92042.02</v>
      </c>
      <c r="R98" s="27">
        <f>SUMIF(IMPCO_1901001!$A$3:$A$43,$B98,IMPCO_1901001!$K$3:$K$43)</f>
        <v>662809.73</v>
      </c>
      <c r="S98" s="115">
        <v>0</v>
      </c>
      <c r="T98" s="50"/>
      <c r="U98" s="27">
        <f>SUMIF(IMPCO_1901001!$A$44:$A$99,$B98,IMPCO_1901001!$L$44:$L$99)</f>
        <v>504855.91</v>
      </c>
      <c r="V98" s="27">
        <f>SUMIF(IMPCO_1901001!$A$100:$A$158,$B98,IMPCO_1901001!$L$100:$L$158)</f>
        <v>1132363.33</v>
      </c>
      <c r="W98" s="27">
        <f>SUMIF(IMPCO_1901001!$A$159:$A$190,$B98,IMPCO_1901001!$L$159:$L$190)</f>
        <v>213204.16</v>
      </c>
      <c r="X98" s="27">
        <f>SUMIF(IMPCO_1901001!$A$3:$A$43,$B98,IMPCO_1901001!$L$3:$L$43)</f>
        <v>635669.06999999995</v>
      </c>
      <c r="Y98" s="115">
        <v>0</v>
      </c>
      <c r="Z98" s="50"/>
    </row>
    <row r="99" spans="1:26" x14ac:dyDescent="0.25">
      <c r="A99" s="113">
        <f t="shared" si="8"/>
        <v>85</v>
      </c>
      <c r="B99" s="50" t="s">
        <v>1064</v>
      </c>
      <c r="C99" s="50">
        <f>SUM(O99:S99)</f>
        <v>0</v>
      </c>
      <c r="D99" s="50">
        <f>SUM(U99:Y99)</f>
        <v>0</v>
      </c>
      <c r="E99" s="50"/>
      <c r="F99" s="50"/>
      <c r="G99" s="50">
        <f>ROUND(SUM(C99:F99)/2,0)</f>
        <v>0</v>
      </c>
      <c r="H99" s="50"/>
      <c r="I99" s="50">
        <f t="shared" si="6"/>
        <v>0</v>
      </c>
      <c r="J99" s="50">
        <f t="shared" si="6"/>
        <v>0</v>
      </c>
      <c r="K99" s="50">
        <f t="shared" si="6"/>
        <v>0</v>
      </c>
      <c r="L99" s="50">
        <f t="shared" si="6"/>
        <v>0</v>
      </c>
      <c r="M99" s="50">
        <f t="shared" si="6"/>
        <v>0</v>
      </c>
      <c r="N99" s="50"/>
      <c r="O99" s="27">
        <f>SUMIF(IMPCO_1901001!$A$44:$A$99,$B99,IMPCO_1901001!$K$44:$K$99)</f>
        <v>0</v>
      </c>
      <c r="P99" s="27">
        <f>SUMIF(IMPCO_1901001!$A$100:$A$158,$B99,IMPCO_1901001!$K$100:$K$158)</f>
        <v>0</v>
      </c>
      <c r="Q99" s="27">
        <f>SUMIF(IMPCO_1901001!$A$159:$A$190,$B99,IMPCO_1901001!$K$159:$K$190)</f>
        <v>0</v>
      </c>
      <c r="R99" s="27">
        <f>SUMIF(IMPCO_1901001!$A$3:$A$43,$B99,IMPCO_1901001!$K$3:$K$43)</f>
        <v>0</v>
      </c>
      <c r="S99" s="115">
        <v>0</v>
      </c>
      <c r="T99" s="50"/>
      <c r="U99" s="27">
        <f>SUMIF(IMPCO_1901001!$A$44:$A$99,$B99,IMPCO_1901001!$L$44:$L$99)</f>
        <v>0</v>
      </c>
      <c r="V99" s="27">
        <f>SUMIF(IMPCO_1901001!$A$100:$A$158,$B99,IMPCO_1901001!$L$100:$L$158)</f>
        <v>0</v>
      </c>
      <c r="W99" s="27">
        <f>SUMIF(IMPCO_1901001!$A$159:$A$190,$B99,IMPCO_1901001!$L$159:$L$190)</f>
        <v>0</v>
      </c>
      <c r="X99" s="27">
        <f>SUMIF(IMPCO_1901001!$A$3:$A$43,$B99,IMPCO_1901001!$L$3:$L$43)</f>
        <v>0</v>
      </c>
      <c r="Y99" s="115">
        <v>0</v>
      </c>
      <c r="Z99" s="50"/>
    </row>
    <row r="100" spans="1:26" x14ac:dyDescent="0.25">
      <c r="A100" s="113">
        <f t="shared" si="8"/>
        <v>86</v>
      </c>
      <c r="B100" s="50" t="s">
        <v>698</v>
      </c>
      <c r="C100" s="50">
        <f t="shared" si="4"/>
        <v>438843197.92999995</v>
      </c>
      <c r="D100" s="50">
        <f t="shared" si="1"/>
        <v>440327521.48000002</v>
      </c>
      <c r="E100" s="50"/>
      <c r="F100" s="50"/>
      <c r="G100" s="50">
        <f t="shared" si="5"/>
        <v>439585360</v>
      </c>
      <c r="H100" s="50"/>
      <c r="I100" s="50">
        <f t="shared" si="6"/>
        <v>13490841.51</v>
      </c>
      <c r="J100" s="50">
        <f t="shared" si="6"/>
        <v>425893417.75</v>
      </c>
      <c r="K100" s="50">
        <f t="shared" si="6"/>
        <v>0</v>
      </c>
      <c r="L100" s="50">
        <f t="shared" si="6"/>
        <v>201100.44500000001</v>
      </c>
      <c r="M100" s="50">
        <f t="shared" si="6"/>
        <v>0</v>
      </c>
      <c r="N100" s="50"/>
      <c r="O100" s="27">
        <f>SUMIF(IMPCO_1901001!$A$44:$A$99,$B100,IMPCO_1901001!$K$44:$K$99)</f>
        <v>23861160.09</v>
      </c>
      <c r="P100" s="27">
        <f>SUMIF(IMPCO_1901001!$A$100:$A$158,$B100,IMPCO_1901001!$K$100:$K$158)</f>
        <v>414741452.07999998</v>
      </c>
      <c r="Q100" s="27">
        <f>SUMIF(IMPCO_1901001!$A$159:$A$190,$B100,IMPCO_1901001!$K$159:$K$190)</f>
        <v>0</v>
      </c>
      <c r="R100" s="27">
        <f>SUMIF(IMPCO_1901001!$A$3:$A$43,$B100,IMPCO_1901001!$K$3:$K$43)</f>
        <v>240585.76</v>
      </c>
      <c r="S100" s="115">
        <v>0</v>
      </c>
      <c r="T100" s="50"/>
      <c r="U100" s="27">
        <f>SUMIF(IMPCO_1901001!$A$44:$A$99,$B100,IMPCO_1901001!$L$44:$L$99)</f>
        <v>3120522.93</v>
      </c>
      <c r="V100" s="27">
        <f>SUMIF(IMPCO_1901001!$A$100:$A$158,$B100,IMPCO_1901001!$L$100:$L$158)</f>
        <v>437045383.42000002</v>
      </c>
      <c r="W100" s="27">
        <f>SUMIF(IMPCO_1901001!$A$159:$A$190,$B100,IMPCO_1901001!$L$159:$L$190)</f>
        <v>0</v>
      </c>
      <c r="X100" s="27">
        <f>SUMIF(IMPCO_1901001!$A$3:$A$43,$B100,IMPCO_1901001!$L$3:$L$43)</f>
        <v>161615.13</v>
      </c>
      <c r="Y100" s="115">
        <v>0</v>
      </c>
      <c r="Z100" s="50"/>
    </row>
    <row r="101" spans="1:26" x14ac:dyDescent="0.25">
      <c r="A101" s="113">
        <f t="shared" si="8"/>
        <v>87</v>
      </c>
      <c r="B101" s="50" t="s">
        <v>695</v>
      </c>
      <c r="C101" s="50">
        <f>SUM(O101:S101)</f>
        <v>83763.759999999995</v>
      </c>
      <c r="D101" s="50">
        <f>SUM(U101:Y101)</f>
        <v>83763.759999999995</v>
      </c>
      <c r="E101" s="50"/>
      <c r="F101" s="50"/>
      <c r="G101" s="50">
        <f>ROUND(SUM(C101:F101)/2,0)</f>
        <v>83764</v>
      </c>
      <c r="H101" s="50"/>
      <c r="I101" s="50">
        <f t="shared" si="6"/>
        <v>83763.759999999995</v>
      </c>
      <c r="J101" s="50">
        <f t="shared" si="6"/>
        <v>0</v>
      </c>
      <c r="K101" s="50">
        <f t="shared" si="6"/>
        <v>0</v>
      </c>
      <c r="L101" s="50">
        <f t="shared" si="6"/>
        <v>0</v>
      </c>
      <c r="M101" s="50">
        <f t="shared" si="6"/>
        <v>0</v>
      </c>
      <c r="N101" s="50"/>
      <c r="O101" s="27">
        <f>SUMIF(IMPCO_1901001!$A$44:$A$99,$B101,IMPCO_1901001!$K$44:$K$99)</f>
        <v>83763.759999999995</v>
      </c>
      <c r="P101" s="27">
        <f>SUMIF(IMPCO_1901001!$A$100:$A$158,$B101,IMPCO_1901001!$K$100:$K$158)</f>
        <v>0</v>
      </c>
      <c r="Q101" s="27">
        <f>SUMIF(IMPCO_1901001!$A$159:$A$190,$B101,IMPCO_1901001!$K$159:$K$190)</f>
        <v>0</v>
      </c>
      <c r="R101" s="27">
        <f>SUMIF(IMPCO_1901001!$A$3:$A$43,$B101,IMPCO_1901001!$K$3:$K$43)</f>
        <v>0</v>
      </c>
      <c r="S101" s="115">
        <v>0</v>
      </c>
      <c r="T101" s="50"/>
      <c r="U101" s="27">
        <f>SUMIF(IMPCO_1901001!$A$44:$A$99,$B101,IMPCO_1901001!$L$44:$L$99)</f>
        <v>83763.759999999995</v>
      </c>
      <c r="V101" s="27">
        <f>SUMIF(IMPCO_1901001!$A$100:$A$158,$B101,IMPCO_1901001!$L$100:$L$158)</f>
        <v>0</v>
      </c>
      <c r="W101" s="27">
        <f>SUMIF(IMPCO_1901001!$A$159:$A$190,$B101,IMPCO_1901001!$L$159:$L$190)</f>
        <v>0</v>
      </c>
      <c r="X101" s="27">
        <f>SUMIF(IMPCO_1901001!$A$3:$A$43,$B101,IMPCO_1901001!$L$3:$L$43)</f>
        <v>0</v>
      </c>
      <c r="Y101" s="115">
        <v>0</v>
      </c>
      <c r="Z101" s="50"/>
    </row>
    <row r="102" spans="1:26" x14ac:dyDescent="0.25">
      <c r="A102" s="113">
        <f t="shared" si="8"/>
        <v>88</v>
      </c>
      <c r="B102" s="50" t="s">
        <v>1065</v>
      </c>
      <c r="C102" s="50">
        <f t="shared" ref="C102:C118" si="9">SUM(O102:S102)</f>
        <v>2778888</v>
      </c>
      <c r="D102" s="50">
        <f t="shared" ref="D102:D118" si="10">SUM(U102:Y102)</f>
        <v>2381904</v>
      </c>
      <c r="E102" s="50"/>
      <c r="F102" s="50"/>
      <c r="G102" s="50">
        <f t="shared" si="5"/>
        <v>2580396</v>
      </c>
      <c r="H102" s="50"/>
      <c r="I102" s="50">
        <f t="shared" si="6"/>
        <v>2580396</v>
      </c>
      <c r="J102" s="50">
        <f t="shared" si="6"/>
        <v>0</v>
      </c>
      <c r="K102" s="50">
        <f t="shared" si="6"/>
        <v>0</v>
      </c>
      <c r="L102" s="50">
        <f t="shared" si="6"/>
        <v>0</v>
      </c>
      <c r="M102" s="50">
        <f t="shared" si="6"/>
        <v>0</v>
      </c>
      <c r="N102" s="50"/>
      <c r="O102" s="27">
        <f>SUMIF(IMPCO_1901001!$A$44:$A$99,$B102,IMPCO_1901001!$K$44:$K$99)</f>
        <v>2778888</v>
      </c>
      <c r="P102" s="27">
        <f>SUMIF(IMPCO_1901001!$A$100:$A$158,$B102,IMPCO_1901001!$K$100:$K$158)</f>
        <v>0</v>
      </c>
      <c r="Q102" s="27">
        <f>SUMIF(IMPCO_1901001!$A$159:$A$190,$B102,IMPCO_1901001!$K$159:$K$190)</f>
        <v>0</v>
      </c>
      <c r="R102" s="27">
        <f>SUMIF(IMPCO_1901001!$A$3:$A$43,$B102,IMPCO_1901001!$K$3:$K$43)</f>
        <v>0</v>
      </c>
      <c r="S102" s="115">
        <v>0</v>
      </c>
      <c r="T102" s="50"/>
      <c r="U102" s="27">
        <f>SUMIF(IMPCO_1901001!$A$44:$A$99,$B102,IMPCO_1901001!$L$44:$L$99)</f>
        <v>2381904</v>
      </c>
      <c r="V102" s="27">
        <f>SUMIF(IMPCO_1901001!$A$100:$A$158,$B102,IMPCO_1901001!$L$100:$L$158)</f>
        <v>0</v>
      </c>
      <c r="W102" s="27">
        <f>SUMIF(IMPCO_1901001!$A$159:$A$190,$B102,IMPCO_1901001!$L$159:$L$190)</f>
        <v>0</v>
      </c>
      <c r="X102" s="27">
        <f>SUMIF(IMPCO_1901001!$A$3:$A$43,$B102,IMPCO_1901001!$L$3:$L$43)</f>
        <v>0</v>
      </c>
      <c r="Y102" s="115">
        <v>0</v>
      </c>
      <c r="Z102" s="50"/>
    </row>
    <row r="103" spans="1:26" x14ac:dyDescent="0.25">
      <c r="A103" s="113">
        <f t="shared" si="8"/>
        <v>89</v>
      </c>
      <c r="B103" s="50" t="s">
        <v>692</v>
      </c>
      <c r="C103" s="50">
        <f>SUM(O103:S103)</f>
        <v>-201014.75</v>
      </c>
      <c r="D103" s="50">
        <f>SUM(U103:Y103)</f>
        <v>-201014.75</v>
      </c>
      <c r="E103" s="50"/>
      <c r="F103" s="50"/>
      <c r="G103" s="50">
        <f>ROUND(SUM(C103:F103)/2,0)</f>
        <v>-201015</v>
      </c>
      <c r="H103" s="50"/>
      <c r="I103" s="50">
        <f t="shared" si="6"/>
        <v>-201014.75</v>
      </c>
      <c r="J103" s="50">
        <f t="shared" si="6"/>
        <v>0</v>
      </c>
      <c r="K103" s="50">
        <f t="shared" si="6"/>
        <v>0</v>
      </c>
      <c r="L103" s="50">
        <f t="shared" si="6"/>
        <v>0</v>
      </c>
      <c r="M103" s="50">
        <f t="shared" si="6"/>
        <v>0</v>
      </c>
      <c r="N103" s="50"/>
      <c r="O103" s="27">
        <f>SUMIF(IMPCO_1901001!$A$44:$A$99,$B103,IMPCO_1901001!$K$44:$K$99)</f>
        <v>-201014.75</v>
      </c>
      <c r="P103" s="27">
        <f>SUMIF(IMPCO_1901001!$A$100:$A$158,$B103,IMPCO_1901001!$K$100:$K$158)</f>
        <v>0</v>
      </c>
      <c r="Q103" s="27">
        <f>SUMIF(IMPCO_1901001!$A$159:$A$190,$B103,IMPCO_1901001!$K$159:$K$190)</f>
        <v>0</v>
      </c>
      <c r="R103" s="27">
        <f>SUMIF(IMPCO_1901001!$A$3:$A$43,$B103,IMPCO_1901001!$K$3:$K$43)</f>
        <v>0</v>
      </c>
      <c r="S103" s="115">
        <v>0</v>
      </c>
      <c r="T103" s="50"/>
      <c r="U103" s="27">
        <f>SUMIF(IMPCO_1901001!$A$44:$A$99,$B103,IMPCO_1901001!$L$44:$L$99)</f>
        <v>-201014.75</v>
      </c>
      <c r="V103" s="27">
        <f>SUMIF(IMPCO_1901001!$A$100:$A$158,$B103,IMPCO_1901001!$L$100:$L$158)</f>
        <v>0</v>
      </c>
      <c r="W103" s="27">
        <f>SUMIF(IMPCO_1901001!$A$159:$A$190,$B103,IMPCO_1901001!$L$159:$L$190)</f>
        <v>0</v>
      </c>
      <c r="X103" s="27">
        <f>SUMIF(IMPCO_1901001!$A$3:$A$43,$B103,IMPCO_1901001!$L$3:$L$43)</f>
        <v>0</v>
      </c>
      <c r="Y103" s="115">
        <v>0</v>
      </c>
      <c r="Z103" s="50"/>
    </row>
    <row r="104" spans="1:26" x14ac:dyDescent="0.25">
      <c r="A104" s="113">
        <f t="shared" si="8"/>
        <v>90</v>
      </c>
      <c r="B104" s="50" t="s">
        <v>691</v>
      </c>
      <c r="C104" s="50">
        <f>SUM(O104:S104)</f>
        <v>0</v>
      </c>
      <c r="D104" s="50">
        <f>SUM(U104:Y104)</f>
        <v>0</v>
      </c>
      <c r="E104" s="50"/>
      <c r="F104" s="50"/>
      <c r="G104" s="50">
        <f>ROUND(SUM(C104:F104)/2,0)</f>
        <v>0</v>
      </c>
      <c r="H104" s="50"/>
      <c r="I104" s="50">
        <f t="shared" si="6"/>
        <v>0</v>
      </c>
      <c r="J104" s="50">
        <f t="shared" si="6"/>
        <v>0</v>
      </c>
      <c r="K104" s="50">
        <f t="shared" si="6"/>
        <v>0</v>
      </c>
      <c r="L104" s="50">
        <f t="shared" si="6"/>
        <v>0</v>
      </c>
      <c r="M104" s="50">
        <f t="shared" si="6"/>
        <v>0</v>
      </c>
      <c r="N104" s="50"/>
      <c r="O104" s="27">
        <f>SUMIF(IMPCO_1901001!$A$44:$A$99,$B104,IMPCO_1901001!$K$44:$K$99)</f>
        <v>0</v>
      </c>
      <c r="P104" s="27">
        <f>SUMIF(IMPCO_1901001!$A$100:$A$158,$B104,IMPCO_1901001!$K$100:$K$158)</f>
        <v>0</v>
      </c>
      <c r="Q104" s="27">
        <f>SUMIF(IMPCO_1901001!$A$159:$A$190,$B104,IMPCO_1901001!$K$159:$K$190)</f>
        <v>0</v>
      </c>
      <c r="R104" s="27">
        <f>SUMIF(IMPCO_1901001!$A$3:$A$43,$B104,IMPCO_1901001!$K$3:$K$43)</f>
        <v>0</v>
      </c>
      <c r="S104" s="115">
        <v>0</v>
      </c>
      <c r="T104" s="50"/>
      <c r="U104" s="27">
        <f>SUMIF(IMPCO_1901001!$A$44:$A$99,$B104,IMPCO_1901001!$L$44:$L$99)</f>
        <v>0</v>
      </c>
      <c r="V104" s="27">
        <f>SUMIF(IMPCO_1901001!$A$100:$A$158,$B104,IMPCO_1901001!$L$100:$L$158)</f>
        <v>0</v>
      </c>
      <c r="W104" s="27">
        <f>SUMIF(IMPCO_1901001!$A$159:$A$190,$B104,IMPCO_1901001!$L$159:$L$190)</f>
        <v>0</v>
      </c>
      <c r="X104" s="27">
        <f>SUMIF(IMPCO_1901001!$A$3:$A$43,$B104,IMPCO_1901001!$L$3:$L$43)</f>
        <v>0</v>
      </c>
      <c r="Y104" s="115">
        <v>0</v>
      </c>
      <c r="Z104" s="50"/>
    </row>
    <row r="105" spans="1:26" x14ac:dyDescent="0.25">
      <c r="A105" s="113">
        <f t="shared" si="8"/>
        <v>91</v>
      </c>
      <c r="B105" s="50" t="s">
        <v>690</v>
      </c>
      <c r="C105" s="50">
        <f>SUM(O105:S105)</f>
        <v>880778.80999999994</v>
      </c>
      <c r="D105" s="50">
        <f>SUM(U105:Y105)</f>
        <v>1397789.0100000002</v>
      </c>
      <c r="E105" s="50"/>
      <c r="F105" s="50"/>
      <c r="G105" s="50">
        <f>ROUND(SUM(C105:F105)/2,0)</f>
        <v>1139284</v>
      </c>
      <c r="H105" s="50"/>
      <c r="I105" s="50">
        <f t="shared" si="6"/>
        <v>3837.989999999998</v>
      </c>
      <c r="J105" s="50">
        <f t="shared" si="6"/>
        <v>135565.815</v>
      </c>
      <c r="K105" s="50">
        <f t="shared" si="6"/>
        <v>1372.239999999998</v>
      </c>
      <c r="L105" s="50">
        <f t="shared" si="6"/>
        <v>998507.86499999999</v>
      </c>
      <c r="M105" s="50">
        <f t="shared" si="6"/>
        <v>0</v>
      </c>
      <c r="N105" s="50"/>
      <c r="O105" s="27">
        <f>SUMIF(IMPCO_1901001!$A$44:$A$99,$B105,IMPCO_1901001!$K$44:$K$99)</f>
        <v>-0.11000000000058208</v>
      </c>
      <c r="P105" s="27">
        <f>SUMIF(IMPCO_1901001!$A$100:$A$158,$B105,IMPCO_1901001!$K$100:$K$158)</f>
        <v>24329.690000000002</v>
      </c>
      <c r="Q105" s="27">
        <f>SUMIF(IMPCO_1901001!$A$159:$A$190,$B105,IMPCO_1901001!$K$159:$K$190)</f>
        <v>-0.11000000000058208</v>
      </c>
      <c r="R105" s="27">
        <f>SUMIF(IMPCO_1901001!$A$3:$A$43,$B105,IMPCO_1901001!$K$3:$K$43)</f>
        <v>856449.34</v>
      </c>
      <c r="S105" s="115">
        <v>0</v>
      </c>
      <c r="T105" s="50"/>
      <c r="U105" s="27">
        <f>SUMIF(IMPCO_1901001!$A$44:$A$99,$B105,IMPCO_1901001!$L$44:$L$99)</f>
        <v>7676.0899999999965</v>
      </c>
      <c r="V105" s="27">
        <f>SUMIF(IMPCO_1901001!$A$100:$A$158,$B105,IMPCO_1901001!$L$100:$L$158)</f>
        <v>246801.94</v>
      </c>
      <c r="W105" s="27">
        <f>SUMIF(IMPCO_1901001!$A$159:$A$190,$B105,IMPCO_1901001!$L$159:$L$190)</f>
        <v>2744.5899999999965</v>
      </c>
      <c r="X105" s="27">
        <f>SUMIF(IMPCO_1901001!$A$3:$A$43,$B105,IMPCO_1901001!$L$3:$L$43)</f>
        <v>1140566.3900000001</v>
      </c>
      <c r="Y105" s="115">
        <v>0</v>
      </c>
      <c r="Z105" s="50"/>
    </row>
    <row r="106" spans="1:26" x14ac:dyDescent="0.25">
      <c r="A106" s="113">
        <f t="shared" si="8"/>
        <v>92</v>
      </c>
      <c r="B106" s="50" t="s">
        <v>689</v>
      </c>
      <c r="C106" s="50">
        <f>SUM(O106:S106)</f>
        <v>-55599.250000000007</v>
      </c>
      <c r="D106" s="50">
        <f>SUM(U106:Y106)</f>
        <v>-197935.15</v>
      </c>
      <c r="E106" s="50"/>
      <c r="F106" s="50"/>
      <c r="G106" s="50">
        <f>ROUND(SUM(C106:F106)/2,0)</f>
        <v>-126767</v>
      </c>
      <c r="H106" s="50"/>
      <c r="I106" s="50">
        <f t="shared" si="6"/>
        <v>-16990.225000000002</v>
      </c>
      <c r="J106" s="50">
        <f t="shared" si="6"/>
        <v>-119816.72500000001</v>
      </c>
      <c r="K106" s="50">
        <f t="shared" si="6"/>
        <v>1680.6999999999998</v>
      </c>
      <c r="L106" s="50">
        <f t="shared" si="6"/>
        <v>8359.0499999999993</v>
      </c>
      <c r="M106" s="50">
        <f t="shared" si="6"/>
        <v>0</v>
      </c>
      <c r="N106" s="50"/>
      <c r="O106" s="27">
        <f>SUMIF(IMPCO_1901001!$A$44:$A$99,$B106,IMPCO_1901001!$K$44:$K$99)</f>
        <v>52.85</v>
      </c>
      <c r="P106" s="27">
        <f>SUMIF(IMPCO_1901001!$A$100:$A$158,$B106,IMPCO_1901001!$K$100:$K$158)</f>
        <v>-55808.55</v>
      </c>
      <c r="Q106" s="27">
        <f>SUMIF(IMPCO_1901001!$A$159:$A$190,$B106,IMPCO_1901001!$K$159:$K$190)</f>
        <v>12.95</v>
      </c>
      <c r="R106" s="27">
        <f>SUMIF(IMPCO_1901001!$A$3:$A$43,$B106,IMPCO_1901001!$K$3:$K$43)</f>
        <v>143.5</v>
      </c>
      <c r="S106" s="115">
        <v>0</v>
      </c>
      <c r="T106" s="50"/>
      <c r="U106" s="27">
        <f>SUMIF(IMPCO_1901001!$A$44:$A$99,$B106,IMPCO_1901001!$L$44:$L$99)</f>
        <v>-34033.300000000003</v>
      </c>
      <c r="V106" s="27">
        <f>SUMIF(IMPCO_1901001!$A$100:$A$158,$B106,IMPCO_1901001!$L$100:$L$158)</f>
        <v>-183824.9</v>
      </c>
      <c r="W106" s="27">
        <f>SUMIF(IMPCO_1901001!$A$159:$A$190,$B106,IMPCO_1901001!$L$159:$L$190)</f>
        <v>3348.45</v>
      </c>
      <c r="X106" s="27">
        <f>SUMIF(IMPCO_1901001!$A$3:$A$43,$B106,IMPCO_1901001!$L$3:$L$43)</f>
        <v>16574.599999999999</v>
      </c>
      <c r="Y106" s="115">
        <v>0</v>
      </c>
      <c r="Z106" s="50"/>
    </row>
    <row r="107" spans="1:26" x14ac:dyDescent="0.25">
      <c r="A107" s="113">
        <f t="shared" si="8"/>
        <v>93</v>
      </c>
      <c r="B107" s="50" t="s">
        <v>1066</v>
      </c>
      <c r="C107" s="50">
        <f t="shared" si="9"/>
        <v>4725000</v>
      </c>
      <c r="D107" s="50">
        <f t="shared" si="10"/>
        <v>4725000</v>
      </c>
      <c r="E107" s="50"/>
      <c r="F107" s="50"/>
      <c r="G107" s="50">
        <f t="shared" si="5"/>
        <v>4725000</v>
      </c>
      <c r="H107" s="50"/>
      <c r="I107" s="50">
        <f t="shared" si="6"/>
        <v>4725000</v>
      </c>
      <c r="J107" s="50">
        <f t="shared" si="6"/>
        <v>0</v>
      </c>
      <c r="K107" s="50">
        <f t="shared" si="6"/>
        <v>0</v>
      </c>
      <c r="L107" s="50">
        <f t="shared" si="6"/>
        <v>0</v>
      </c>
      <c r="M107" s="50">
        <f t="shared" si="6"/>
        <v>0</v>
      </c>
      <c r="N107" s="50"/>
      <c r="O107" s="27">
        <f>SUMIF(IMPCO_1901001!$A$44:$A$99,$B107,IMPCO_1901001!$K$44:$K$99)</f>
        <v>4725000</v>
      </c>
      <c r="P107" s="27">
        <f>SUMIF(IMPCO_1901001!$A$100:$A$158,$B107,IMPCO_1901001!$K$100:$K$158)</f>
        <v>0</v>
      </c>
      <c r="Q107" s="27">
        <f>SUMIF(IMPCO_1901001!$A$159:$A$190,$B107,IMPCO_1901001!$K$159:$K$190)</f>
        <v>0</v>
      </c>
      <c r="R107" s="27">
        <f>SUMIF(IMPCO_1901001!$A$3:$A$43,$B107,IMPCO_1901001!$K$3:$K$43)</f>
        <v>0</v>
      </c>
      <c r="S107" s="115">
        <v>0</v>
      </c>
      <c r="T107" s="50"/>
      <c r="U107" s="27">
        <f>SUMIF(IMPCO_1901001!$A$44:$A$99,$B107,IMPCO_1901001!$L$44:$L$99)</f>
        <v>4725000</v>
      </c>
      <c r="V107" s="27">
        <f>SUMIF(IMPCO_1901001!$A$100:$A$158,$B107,IMPCO_1901001!$L$100:$L$158)</f>
        <v>0</v>
      </c>
      <c r="W107" s="27">
        <f>SUMIF(IMPCO_1901001!$A$159:$A$190,$B107,IMPCO_1901001!$L$159:$L$190)</f>
        <v>0</v>
      </c>
      <c r="X107" s="27">
        <f>SUMIF(IMPCO_1901001!$A$3:$A$43,$B107,IMPCO_1901001!$L$3:$L$43)</f>
        <v>0</v>
      </c>
      <c r="Y107" s="115">
        <v>0</v>
      </c>
      <c r="Z107" s="50"/>
    </row>
    <row r="108" spans="1:26" x14ac:dyDescent="0.25">
      <c r="A108" s="113">
        <f t="shared" si="8"/>
        <v>94</v>
      </c>
      <c r="B108" s="50" t="s">
        <v>1067</v>
      </c>
      <c r="C108" s="50">
        <f t="shared" si="9"/>
        <v>0</v>
      </c>
      <c r="D108" s="50">
        <f t="shared" si="10"/>
        <v>0</v>
      </c>
      <c r="E108" s="50"/>
      <c r="F108" s="50"/>
      <c r="G108" s="50">
        <f t="shared" si="5"/>
        <v>0</v>
      </c>
      <c r="H108" s="50"/>
      <c r="I108" s="50">
        <f t="shared" si="6"/>
        <v>0</v>
      </c>
      <c r="J108" s="50">
        <f t="shared" si="6"/>
        <v>0</v>
      </c>
      <c r="K108" s="50">
        <f t="shared" si="6"/>
        <v>0</v>
      </c>
      <c r="L108" s="50">
        <f t="shared" si="6"/>
        <v>0</v>
      </c>
      <c r="M108" s="50">
        <f t="shared" si="6"/>
        <v>0</v>
      </c>
      <c r="N108" s="50"/>
      <c r="O108" s="27">
        <f>SUMIF(IMPCO_1901001!$A$44:$A$99,$B108,IMPCO_1901001!$K$44:$K$99)</f>
        <v>0</v>
      </c>
      <c r="P108" s="27">
        <f>SUMIF(IMPCO_1901001!$A$100:$A$158,$B108,IMPCO_1901001!$K$100:$K$158)</f>
        <v>0</v>
      </c>
      <c r="Q108" s="27">
        <f>SUMIF(IMPCO_1901001!$A$159:$A$190,$B108,IMPCO_1901001!$K$159:$K$190)</f>
        <v>0</v>
      </c>
      <c r="R108" s="27">
        <f>SUMIF(IMPCO_1901001!$A$3:$A$43,$B108,IMPCO_1901001!$K$3:$K$43)</f>
        <v>0</v>
      </c>
      <c r="S108" s="115">
        <v>0</v>
      </c>
      <c r="T108" s="50"/>
      <c r="U108" s="27">
        <f>SUMIF(IMPCO_1901001!$A$44:$A$99,$B108,IMPCO_1901001!$L$44:$L$99)</f>
        <v>0</v>
      </c>
      <c r="V108" s="27">
        <f>SUMIF(IMPCO_1901001!$A$100:$A$158,$B108,IMPCO_1901001!$L$100:$L$158)</f>
        <v>0</v>
      </c>
      <c r="W108" s="27">
        <f>SUMIF(IMPCO_1901001!$A$159:$A$190,$B108,IMPCO_1901001!$L$159:$L$190)</f>
        <v>0</v>
      </c>
      <c r="X108" s="27">
        <f>SUMIF(IMPCO_1901001!$A$3:$A$43,$B108,IMPCO_1901001!$L$3:$L$43)</f>
        <v>0</v>
      </c>
      <c r="Y108" s="115">
        <v>0</v>
      </c>
      <c r="Z108" s="50"/>
    </row>
    <row r="109" spans="1:26" x14ac:dyDescent="0.25">
      <c r="A109" s="113">
        <f t="shared" si="8"/>
        <v>95</v>
      </c>
      <c r="B109" s="50" t="s">
        <v>1068</v>
      </c>
      <c r="C109" s="50">
        <f t="shared" si="9"/>
        <v>0</v>
      </c>
      <c r="D109" s="50">
        <f t="shared" si="10"/>
        <v>0</v>
      </c>
      <c r="E109" s="50"/>
      <c r="F109" s="50"/>
      <c r="G109" s="50">
        <f t="shared" si="5"/>
        <v>0</v>
      </c>
      <c r="H109" s="50"/>
      <c r="I109" s="50">
        <f t="shared" si="6"/>
        <v>0</v>
      </c>
      <c r="J109" s="50">
        <f t="shared" si="6"/>
        <v>0</v>
      </c>
      <c r="K109" s="50">
        <f t="shared" si="6"/>
        <v>0</v>
      </c>
      <c r="L109" s="50">
        <f t="shared" si="6"/>
        <v>0</v>
      </c>
      <c r="M109" s="50">
        <f t="shared" si="6"/>
        <v>0</v>
      </c>
      <c r="N109" s="50"/>
      <c r="O109" s="27">
        <f>SUMIF(IMPCO_1901001!$A$44:$A$99,$B109,IMPCO_1901001!$K$44:$K$99)</f>
        <v>0</v>
      </c>
      <c r="P109" s="27">
        <f>SUMIF(IMPCO_1901001!$A$100:$A$158,$B109,IMPCO_1901001!$K$100:$K$158)</f>
        <v>0</v>
      </c>
      <c r="Q109" s="27">
        <f>SUMIF(IMPCO_1901001!$A$159:$A$190,$B109,IMPCO_1901001!$K$159:$K$190)</f>
        <v>0</v>
      </c>
      <c r="R109" s="27">
        <f>SUMIF(IMPCO_1901001!$A$3:$A$43,$B109,IMPCO_1901001!$K$3:$K$43)</f>
        <v>0</v>
      </c>
      <c r="S109" s="115">
        <v>0</v>
      </c>
      <c r="T109" s="50"/>
      <c r="U109" s="27">
        <f>SUMIF(IMPCO_1901001!$A$44:$A$99,$B109,IMPCO_1901001!$L$44:$L$99)</f>
        <v>0</v>
      </c>
      <c r="V109" s="27">
        <f>SUMIF(IMPCO_1901001!$A$100:$A$158,$B109,IMPCO_1901001!$L$100:$L$158)</f>
        <v>0</v>
      </c>
      <c r="W109" s="27">
        <f>SUMIF(IMPCO_1901001!$A$159:$A$190,$B109,IMPCO_1901001!$L$159:$L$190)</f>
        <v>0</v>
      </c>
      <c r="X109" s="27">
        <f>SUMIF(IMPCO_1901001!$A$3:$A$43,$B109,IMPCO_1901001!$L$3:$L$43)</f>
        <v>0</v>
      </c>
      <c r="Y109" s="115">
        <v>0</v>
      </c>
      <c r="Z109" s="50"/>
    </row>
    <row r="110" spans="1:26" x14ac:dyDescent="0.25">
      <c r="A110" s="113">
        <f t="shared" si="8"/>
        <v>96</v>
      </c>
      <c r="B110" s="50" t="s">
        <v>687</v>
      </c>
      <c r="C110" s="50">
        <f t="shared" si="9"/>
        <v>0</v>
      </c>
      <c r="D110" s="50">
        <f t="shared" si="10"/>
        <v>0</v>
      </c>
      <c r="E110" s="50"/>
      <c r="F110" s="50"/>
      <c r="G110" s="50">
        <f t="shared" si="5"/>
        <v>0</v>
      </c>
      <c r="H110" s="50"/>
      <c r="I110" s="50">
        <f t="shared" si="6"/>
        <v>0</v>
      </c>
      <c r="J110" s="50">
        <f t="shared" si="6"/>
        <v>0</v>
      </c>
      <c r="K110" s="50">
        <f t="shared" si="6"/>
        <v>0</v>
      </c>
      <c r="L110" s="50">
        <f t="shared" si="6"/>
        <v>0</v>
      </c>
      <c r="M110" s="50">
        <f t="shared" si="6"/>
        <v>0</v>
      </c>
      <c r="N110" s="50"/>
      <c r="O110" s="27">
        <f>SUMIF(IMPCO_1901001!$A$44:$A$99,$B110,IMPCO_1901001!$K$44:$K$99)</f>
        <v>0</v>
      </c>
      <c r="P110" s="27">
        <f>SUMIF(IMPCO_1901001!$A$100:$A$158,$B110,IMPCO_1901001!$K$100:$K$158)</f>
        <v>0</v>
      </c>
      <c r="Q110" s="27">
        <f>SUMIF(IMPCO_1901001!$A$159:$A$190,$B110,IMPCO_1901001!$K$159:$K$190)</f>
        <v>0</v>
      </c>
      <c r="R110" s="27">
        <f>SUMIF(IMPCO_1901001!$A$3:$A$43,$B110,IMPCO_1901001!$K$3:$K$43)</f>
        <v>0</v>
      </c>
      <c r="S110" s="115">
        <v>0</v>
      </c>
      <c r="T110" s="50"/>
      <c r="U110" s="27">
        <f>SUMIF(IMPCO_1901001!$A$44:$A$99,$B110,IMPCO_1901001!$L$44:$L$99)</f>
        <v>0</v>
      </c>
      <c r="V110" s="27">
        <f>SUMIF(IMPCO_1901001!$A$100:$A$158,$B110,IMPCO_1901001!$L$100:$L$158)</f>
        <v>0</v>
      </c>
      <c r="W110" s="27">
        <f>SUMIF(IMPCO_1901001!$A$159:$A$190,$B110,IMPCO_1901001!$L$159:$L$190)</f>
        <v>0</v>
      </c>
      <c r="X110" s="27">
        <f>SUMIF(IMPCO_1901001!$A$3:$A$43,$B110,IMPCO_1901001!$L$3:$L$43)</f>
        <v>0</v>
      </c>
      <c r="Y110" s="115">
        <v>0</v>
      </c>
      <c r="Z110" s="50"/>
    </row>
    <row r="111" spans="1:26" x14ac:dyDescent="0.25">
      <c r="A111" s="113">
        <f t="shared" si="8"/>
        <v>97</v>
      </c>
      <c r="B111" s="50" t="s">
        <v>1069</v>
      </c>
      <c r="C111" s="50">
        <f t="shared" si="9"/>
        <v>0</v>
      </c>
      <c r="D111" s="50">
        <f t="shared" si="10"/>
        <v>0</v>
      </c>
      <c r="E111" s="50"/>
      <c r="F111" s="50"/>
      <c r="G111" s="50">
        <f t="shared" si="5"/>
        <v>0</v>
      </c>
      <c r="H111" s="50"/>
      <c r="I111" s="50">
        <f t="shared" si="6"/>
        <v>0</v>
      </c>
      <c r="J111" s="50">
        <f t="shared" si="6"/>
        <v>0</v>
      </c>
      <c r="K111" s="50">
        <f t="shared" si="6"/>
        <v>0</v>
      </c>
      <c r="L111" s="50">
        <f t="shared" si="6"/>
        <v>0</v>
      </c>
      <c r="M111" s="50">
        <f t="shared" si="6"/>
        <v>0</v>
      </c>
      <c r="N111" s="50"/>
      <c r="O111" s="27">
        <f>SUMIF(IMPCO_1901001!$A$44:$A$99,$B111,IMPCO_1901001!$K$44:$K$99)</f>
        <v>0</v>
      </c>
      <c r="P111" s="27">
        <f>SUMIF(IMPCO_1901001!$A$100:$A$158,$B111,IMPCO_1901001!$K$100:$K$158)</f>
        <v>0</v>
      </c>
      <c r="Q111" s="27">
        <f>SUMIF(IMPCO_1901001!$A$159:$A$190,$B111,IMPCO_1901001!$K$159:$K$190)</f>
        <v>0</v>
      </c>
      <c r="R111" s="27">
        <f>SUMIF(IMPCO_1901001!$A$3:$A$43,$B111,IMPCO_1901001!$K$3:$K$43)</f>
        <v>0</v>
      </c>
      <c r="S111" s="115">
        <v>0</v>
      </c>
      <c r="T111" s="50"/>
      <c r="U111" s="27">
        <f>SUMIF(IMPCO_1901001!$A$44:$A$99,$B111,IMPCO_1901001!$L$44:$L$99)</f>
        <v>0</v>
      </c>
      <c r="V111" s="27">
        <f>SUMIF(IMPCO_1901001!$A$100:$A$158,$B111,IMPCO_1901001!$L$100:$L$158)</f>
        <v>0</v>
      </c>
      <c r="W111" s="27">
        <f>SUMIF(IMPCO_1901001!$A$159:$A$190,$B111,IMPCO_1901001!$L$159:$L$190)</f>
        <v>0</v>
      </c>
      <c r="X111" s="27">
        <f>SUMIF(IMPCO_1901001!$A$3:$A$43,$B111,IMPCO_1901001!$L$3:$L$43)</f>
        <v>0</v>
      </c>
      <c r="Y111" s="115">
        <v>0</v>
      </c>
      <c r="Z111" s="50"/>
    </row>
    <row r="112" spans="1:26" x14ac:dyDescent="0.25">
      <c r="A112" s="113">
        <f t="shared" si="8"/>
        <v>98</v>
      </c>
      <c r="B112" s="50" t="s">
        <v>686</v>
      </c>
      <c r="C112" s="50">
        <f>SUM(O112:S112)</f>
        <v>-407875.23</v>
      </c>
      <c r="D112" s="50">
        <f>SUM(U112:Y112)</f>
        <v>-407875.23</v>
      </c>
      <c r="E112" s="50"/>
      <c r="F112" s="50"/>
      <c r="G112" s="50">
        <f>ROUND(SUM(C112:F112)/2,0)</f>
        <v>-407875</v>
      </c>
      <c r="H112" s="50"/>
      <c r="I112" s="50">
        <f t="shared" si="6"/>
        <v>0</v>
      </c>
      <c r="J112" s="50">
        <f t="shared" si="6"/>
        <v>0</v>
      </c>
      <c r="K112" s="50">
        <f t="shared" si="6"/>
        <v>0</v>
      </c>
      <c r="L112" s="50">
        <f t="shared" si="6"/>
        <v>-407875.23</v>
      </c>
      <c r="M112" s="50">
        <f t="shared" si="6"/>
        <v>0</v>
      </c>
      <c r="N112" s="50"/>
      <c r="O112" s="27">
        <f>SUMIF(IMPCO_1901001!$A$44:$A$99,$B112,IMPCO_1901001!$K$44:$K$99)</f>
        <v>0</v>
      </c>
      <c r="P112" s="27">
        <f>SUMIF(IMPCO_1901001!$A$100:$A$158,$B112,IMPCO_1901001!$K$100:$K$158)</f>
        <v>0</v>
      </c>
      <c r="Q112" s="27">
        <f>SUMIF(IMPCO_1901001!$A$159:$A$190,$B112,IMPCO_1901001!$K$159:$K$190)</f>
        <v>0</v>
      </c>
      <c r="R112" s="27">
        <f>SUMIF(IMPCO_1901001!$A$3:$A$43,$B112,IMPCO_1901001!$K$3:$K$43)</f>
        <v>-407875.23</v>
      </c>
      <c r="S112" s="115">
        <v>0</v>
      </c>
      <c r="T112" s="50"/>
      <c r="U112" s="27">
        <f>SUMIF(IMPCO_1901001!$A$44:$A$99,$B112,IMPCO_1901001!$L$44:$L$99)</f>
        <v>0</v>
      </c>
      <c r="V112" s="27">
        <f>SUMIF(IMPCO_1901001!$A$100:$A$158,$B112,IMPCO_1901001!$L$100:$L$158)</f>
        <v>0</v>
      </c>
      <c r="W112" s="27">
        <f>SUMIF(IMPCO_1901001!$A$159:$A$190,$B112,IMPCO_1901001!$L$159:$L$190)</f>
        <v>0</v>
      </c>
      <c r="X112" s="27">
        <f>SUMIF(IMPCO_1901001!$A$3:$A$43,$B112,IMPCO_1901001!$L$3:$L$43)</f>
        <v>-407875.23</v>
      </c>
      <c r="Y112" s="115">
        <v>0</v>
      </c>
      <c r="Z112" s="50"/>
    </row>
    <row r="113" spans="1:26" x14ac:dyDescent="0.25">
      <c r="A113" s="113">
        <f t="shared" si="8"/>
        <v>99</v>
      </c>
      <c r="B113" s="50" t="s">
        <v>1070</v>
      </c>
      <c r="C113" s="50">
        <f t="shared" si="9"/>
        <v>0</v>
      </c>
      <c r="D113" s="50">
        <f t="shared" si="10"/>
        <v>0</v>
      </c>
      <c r="E113" s="50"/>
      <c r="F113" s="50"/>
      <c r="G113" s="50">
        <f t="shared" si="5"/>
        <v>0</v>
      </c>
      <c r="H113" s="50"/>
      <c r="I113" s="50">
        <f t="shared" si="6"/>
        <v>0</v>
      </c>
      <c r="J113" s="50">
        <f t="shared" si="6"/>
        <v>0</v>
      </c>
      <c r="K113" s="50">
        <f t="shared" si="6"/>
        <v>0</v>
      </c>
      <c r="L113" s="50">
        <f t="shared" si="6"/>
        <v>0</v>
      </c>
      <c r="M113" s="50">
        <f t="shared" si="6"/>
        <v>0</v>
      </c>
      <c r="N113" s="50"/>
      <c r="O113" s="27">
        <f>SUMIF(IMPCO_1901001!$A$44:$A$99,$B113,IMPCO_1901001!$K$44:$K$99)</f>
        <v>0</v>
      </c>
      <c r="P113" s="27">
        <f>SUMIF(IMPCO_1901001!$A$100:$A$158,$B113,IMPCO_1901001!$K$100:$K$158)</f>
        <v>0</v>
      </c>
      <c r="Q113" s="27">
        <f>SUMIF(IMPCO_1901001!$A$159:$A$190,$B113,IMPCO_1901001!$K$159:$K$190)</f>
        <v>0</v>
      </c>
      <c r="R113" s="27">
        <f>SUMIF(IMPCO_1901001!$A$3:$A$43,$B113,IMPCO_1901001!$K$3:$K$43)</f>
        <v>0</v>
      </c>
      <c r="S113" s="115">
        <v>0</v>
      </c>
      <c r="T113" s="50"/>
      <c r="U113" s="27">
        <f>SUMIF(IMPCO_1901001!$A$44:$A$99,$B113,IMPCO_1901001!$L$44:$L$99)</f>
        <v>0</v>
      </c>
      <c r="V113" s="27">
        <f>SUMIF(IMPCO_1901001!$A$100:$A$158,$B113,IMPCO_1901001!$L$100:$L$158)</f>
        <v>0</v>
      </c>
      <c r="W113" s="27">
        <f>SUMIF(IMPCO_1901001!$A$159:$A$190,$B113,IMPCO_1901001!$L$159:$L$190)</f>
        <v>0</v>
      </c>
      <c r="X113" s="27">
        <f>SUMIF(IMPCO_1901001!$A$3:$A$43,$B113,IMPCO_1901001!$L$3:$L$43)</f>
        <v>0</v>
      </c>
      <c r="Y113" s="115">
        <v>0</v>
      </c>
      <c r="Z113" s="50"/>
    </row>
    <row r="114" spans="1:26" x14ac:dyDescent="0.25">
      <c r="A114" s="113">
        <f t="shared" si="8"/>
        <v>100</v>
      </c>
      <c r="B114" s="50" t="s">
        <v>685</v>
      </c>
      <c r="C114" s="50">
        <f>SUM(O114:S114)</f>
        <v>2981517.7</v>
      </c>
      <c r="D114" s="50">
        <f>SUM(U114:Y114)</f>
        <v>2480480.4500000002</v>
      </c>
      <c r="E114" s="50"/>
      <c r="F114" s="50"/>
      <c r="G114" s="50">
        <f>ROUND(SUM(C114:F114)/2,0)</f>
        <v>2730999</v>
      </c>
      <c r="H114" s="50"/>
      <c r="I114" s="50">
        <f t="shared" si="6"/>
        <v>0</v>
      </c>
      <c r="J114" s="50">
        <f t="shared" si="6"/>
        <v>0</v>
      </c>
      <c r="K114" s="50">
        <f t="shared" si="6"/>
        <v>0</v>
      </c>
      <c r="L114" s="50">
        <f t="shared" si="6"/>
        <v>2730999.0750000002</v>
      </c>
      <c r="M114" s="50">
        <f t="shared" si="6"/>
        <v>0</v>
      </c>
      <c r="N114" s="50"/>
      <c r="O114" s="27">
        <f>SUMIF(IMPCO_1901001!$A$44:$A$99,$B114,IMPCO_1901001!$K$44:$K$99)</f>
        <v>0</v>
      </c>
      <c r="P114" s="27">
        <f>SUMIF(IMPCO_1901001!$A$100:$A$158,$B114,IMPCO_1901001!$K$100:$K$158)</f>
        <v>0</v>
      </c>
      <c r="Q114" s="27">
        <f>SUMIF(IMPCO_1901001!$A$159:$A$190,$B114,IMPCO_1901001!$K$159:$K$190)</f>
        <v>0</v>
      </c>
      <c r="R114" s="27">
        <f>SUMIF(IMPCO_1901001!$A$3:$A$43,$B114,IMPCO_1901001!$K$3:$K$43)</f>
        <v>2981517.7</v>
      </c>
      <c r="S114" s="115">
        <v>0</v>
      </c>
      <c r="T114" s="50"/>
      <c r="U114" s="27">
        <f>SUMIF(IMPCO_1901001!$A$44:$A$99,$B114,IMPCO_1901001!$L$44:$L$99)</f>
        <v>0</v>
      </c>
      <c r="V114" s="27">
        <f>SUMIF(IMPCO_1901001!$A$100:$A$158,$B114,IMPCO_1901001!$L$100:$L$158)</f>
        <v>0</v>
      </c>
      <c r="W114" s="27">
        <f>SUMIF(IMPCO_1901001!$A$159:$A$190,$B114,IMPCO_1901001!$L$159:$L$190)</f>
        <v>0</v>
      </c>
      <c r="X114" s="27">
        <f>SUMIF(IMPCO_1901001!$A$3:$A$43,$B114,IMPCO_1901001!$L$3:$L$43)</f>
        <v>2480480.4500000002</v>
      </c>
      <c r="Y114" s="115">
        <v>0</v>
      </c>
      <c r="Z114" s="50"/>
    </row>
    <row r="115" spans="1:26" x14ac:dyDescent="0.25">
      <c r="A115" s="113">
        <f t="shared" si="8"/>
        <v>101</v>
      </c>
      <c r="B115" s="50" t="s">
        <v>683</v>
      </c>
      <c r="C115" s="50">
        <f>SUM(O115:S115)</f>
        <v>-11888374.590000002</v>
      </c>
      <c r="D115" s="50">
        <f>SUM(U115:Y115)</f>
        <v>-12585841</v>
      </c>
      <c r="E115" s="50"/>
      <c r="F115" s="50"/>
      <c r="G115" s="50">
        <f>ROUND(SUM(C115:F115)/2,0)</f>
        <v>-12237108</v>
      </c>
      <c r="H115" s="50"/>
      <c r="I115" s="50">
        <f t="shared" si="6"/>
        <v>-2950729.7750000004</v>
      </c>
      <c r="J115" s="50">
        <f t="shared" si="6"/>
        <v>-9084492.5800000001</v>
      </c>
      <c r="K115" s="50">
        <f t="shared" si="6"/>
        <v>-128206.435</v>
      </c>
      <c r="L115" s="50">
        <f t="shared" si="6"/>
        <v>-73679.005000000005</v>
      </c>
      <c r="M115" s="50">
        <f t="shared" si="6"/>
        <v>0</v>
      </c>
      <c r="N115" s="50"/>
      <c r="O115" s="27">
        <f>SUMIF(IMPCO_1901001!$A$44:$A$99,$B115,IMPCO_1901001!$K$44:$K$99)</f>
        <v>-2626275.2200000002</v>
      </c>
      <c r="P115" s="27">
        <f>SUMIF(IMPCO_1901001!$A$100:$A$158,$B115,IMPCO_1901001!$K$100:$K$158)</f>
        <v>-9054023.5500000007</v>
      </c>
      <c r="Q115" s="27">
        <f>SUMIF(IMPCO_1901001!$A$159:$A$190,$B115,IMPCO_1901001!$K$159:$K$190)</f>
        <v>-122864.82</v>
      </c>
      <c r="R115" s="27">
        <f>SUMIF(IMPCO_1901001!$A$3:$A$43,$B115,IMPCO_1901001!$K$3:$K$43)</f>
        <v>-85211</v>
      </c>
      <c r="S115" s="115">
        <v>0</v>
      </c>
      <c r="T115" s="50"/>
      <c r="U115" s="27">
        <f>SUMIF(IMPCO_1901001!$A$44:$A$99,$B115,IMPCO_1901001!$L$44:$L$99)</f>
        <v>-3275184.33</v>
      </c>
      <c r="V115" s="27">
        <f>SUMIF(IMPCO_1901001!$A$100:$A$158,$B115,IMPCO_1901001!$L$100:$L$158)</f>
        <v>-9114961.6099999994</v>
      </c>
      <c r="W115" s="27">
        <f>SUMIF(IMPCO_1901001!$A$159:$A$190,$B115,IMPCO_1901001!$L$159:$L$190)</f>
        <v>-133548.04999999999</v>
      </c>
      <c r="X115" s="27">
        <f>SUMIF(IMPCO_1901001!$A$3:$A$43,$B115,IMPCO_1901001!$L$3:$L$43)</f>
        <v>-62147.01</v>
      </c>
      <c r="Y115" s="115">
        <v>0</v>
      </c>
      <c r="Z115" s="50"/>
    </row>
    <row r="116" spans="1:26" x14ac:dyDescent="0.25">
      <c r="A116" s="113">
        <f t="shared" si="8"/>
        <v>102</v>
      </c>
      <c r="B116" s="50" t="s">
        <v>682</v>
      </c>
      <c r="C116" s="50">
        <f>SUM(O116:S116)</f>
        <v>539317</v>
      </c>
      <c r="D116" s="50">
        <f>SUM(U116:Y116)</f>
        <v>539317</v>
      </c>
      <c r="E116" s="50"/>
      <c r="F116" s="50"/>
      <c r="G116" s="50">
        <f>ROUND(SUM(C116:F116)/2,0)</f>
        <v>539317</v>
      </c>
      <c r="H116" s="50"/>
      <c r="I116" s="50">
        <f t="shared" si="6"/>
        <v>0</v>
      </c>
      <c r="J116" s="50">
        <f t="shared" si="6"/>
        <v>479963</v>
      </c>
      <c r="K116" s="50">
        <f t="shared" si="6"/>
        <v>0</v>
      </c>
      <c r="L116" s="50">
        <f t="shared" si="6"/>
        <v>59354</v>
      </c>
      <c r="M116" s="50">
        <f t="shared" si="6"/>
        <v>0</v>
      </c>
      <c r="N116" s="50"/>
      <c r="O116" s="27">
        <f>SUMIF(IMPCO_1901001!$A$44:$A$99,$B116,IMPCO_1901001!$K$44:$K$99)</f>
        <v>0</v>
      </c>
      <c r="P116" s="27">
        <f>SUMIF(IMPCO_1901001!$A$100:$A$158,$B116,IMPCO_1901001!$K$100:$K$158)</f>
        <v>479963</v>
      </c>
      <c r="Q116" s="27">
        <f>SUMIF(IMPCO_1901001!$A$159:$A$190,$B116,IMPCO_1901001!$K$159:$K$190)</f>
        <v>0</v>
      </c>
      <c r="R116" s="27">
        <f>SUMIF(IMPCO_1901001!$A$3:$A$43,$B116,IMPCO_1901001!$K$3:$K$43)</f>
        <v>59354</v>
      </c>
      <c r="S116" s="115">
        <v>0</v>
      </c>
      <c r="T116" s="50"/>
      <c r="U116" s="27">
        <f>SUMIF(IMPCO_1901001!$A$44:$A$99,$B116,IMPCO_1901001!$L$44:$L$99)</f>
        <v>0</v>
      </c>
      <c r="V116" s="27">
        <f>SUMIF(IMPCO_1901001!$A$100:$A$158,$B116,IMPCO_1901001!$L$100:$L$158)</f>
        <v>479963</v>
      </c>
      <c r="W116" s="27">
        <f>SUMIF(IMPCO_1901001!$A$159:$A$190,$B116,IMPCO_1901001!$L$159:$L$190)</f>
        <v>0</v>
      </c>
      <c r="X116" s="27">
        <f>SUMIF(IMPCO_1901001!$A$3:$A$43,$B116,IMPCO_1901001!$L$3:$L$43)</f>
        <v>59354</v>
      </c>
      <c r="Y116" s="115">
        <v>0</v>
      </c>
      <c r="Z116" s="50"/>
    </row>
    <row r="117" spans="1:26" x14ac:dyDescent="0.25">
      <c r="A117" s="113">
        <f t="shared" si="8"/>
        <v>103</v>
      </c>
      <c r="B117" s="50" t="s">
        <v>1071</v>
      </c>
      <c r="C117" s="50">
        <f>SUM(O117:S117)</f>
        <v>0</v>
      </c>
      <c r="D117" s="50">
        <f>SUM(U117:Y117)</f>
        <v>7079000</v>
      </c>
      <c r="E117" s="50"/>
      <c r="F117" s="50"/>
      <c r="G117" s="50">
        <f>ROUND(SUM(C117:F117)/2,0)</f>
        <v>3539500</v>
      </c>
      <c r="H117" s="50"/>
      <c r="I117" s="50">
        <f t="shared" si="6"/>
        <v>0</v>
      </c>
      <c r="J117" s="50">
        <f t="shared" si="6"/>
        <v>3539500</v>
      </c>
      <c r="K117" s="50">
        <f t="shared" si="6"/>
        <v>0</v>
      </c>
      <c r="L117" s="50">
        <f t="shared" si="6"/>
        <v>0</v>
      </c>
      <c r="M117" s="50">
        <f t="shared" si="6"/>
        <v>0</v>
      </c>
      <c r="N117" s="50"/>
      <c r="O117" s="27">
        <f>SUMIF(IMPCO_1901001!$A$44:$A$99,$B117,IMPCO_1901001!$K$44:$K$99)</f>
        <v>0</v>
      </c>
      <c r="P117" s="27">
        <f>SUMIF(IMPCO_1901001!$A$100:$A$158,$B117,IMPCO_1901001!$K$100:$K$158)</f>
        <v>0</v>
      </c>
      <c r="Q117" s="27">
        <f>SUMIF(IMPCO_1901001!$A$159:$A$190,$B117,IMPCO_1901001!$K$159:$K$190)</f>
        <v>0</v>
      </c>
      <c r="R117" s="27">
        <f>SUMIF(IMPCO_1901001!$A$3:$A$43,$B117,IMPCO_1901001!$K$3:$K$43)</f>
        <v>0</v>
      </c>
      <c r="S117" s="115">
        <v>0</v>
      </c>
      <c r="T117" s="50"/>
      <c r="U117" s="27">
        <f>SUMIF(IMPCO_1901001!$A$44:$A$99,$B117,IMPCO_1901001!$L$44:$L$99)</f>
        <v>0</v>
      </c>
      <c r="V117" s="27">
        <f>SUMIF(IMPCO_1901001!$A$100:$A$158,$B117,IMPCO_1901001!$L$100:$L$158)</f>
        <v>7079000</v>
      </c>
      <c r="W117" s="27">
        <f>SUMIF(IMPCO_1901001!$A$159:$A$190,$B117,IMPCO_1901001!$L$159:$L$190)</f>
        <v>0</v>
      </c>
      <c r="X117" s="27">
        <f>SUMIF(IMPCO_1901001!$A$3:$A$43,$B117,IMPCO_1901001!$L$3:$L$43)</f>
        <v>0</v>
      </c>
      <c r="Y117" s="115">
        <v>0</v>
      </c>
      <c r="Z117" s="50"/>
    </row>
    <row r="118" spans="1:26" x14ac:dyDescent="0.25">
      <c r="A118" s="113">
        <f t="shared" si="8"/>
        <v>104</v>
      </c>
      <c r="B118" s="50" t="s">
        <v>1072</v>
      </c>
      <c r="C118" s="50">
        <f t="shared" si="9"/>
        <v>0</v>
      </c>
      <c r="D118" s="50">
        <f t="shared" si="10"/>
        <v>0</v>
      </c>
      <c r="E118" s="50"/>
      <c r="F118" s="50"/>
      <c r="G118" s="50">
        <f t="shared" si="5"/>
        <v>0</v>
      </c>
      <c r="H118" s="50"/>
      <c r="I118" s="50">
        <f t="shared" si="6"/>
        <v>0</v>
      </c>
      <c r="J118" s="50">
        <f t="shared" si="6"/>
        <v>0</v>
      </c>
      <c r="K118" s="50">
        <f t="shared" si="6"/>
        <v>0</v>
      </c>
      <c r="L118" s="50">
        <f t="shared" si="6"/>
        <v>0</v>
      </c>
      <c r="M118" s="50">
        <f t="shared" si="6"/>
        <v>0</v>
      </c>
      <c r="N118" s="50"/>
      <c r="O118" s="27">
        <f>SUMIF(IMPCO_1901001!$A$44:$A$99,$B118,IMPCO_1901001!$K$44:$K$99)</f>
        <v>0</v>
      </c>
      <c r="P118" s="27">
        <f>SUMIF(IMPCO_1901001!$A$100:$A$158,$B118,IMPCO_1901001!$K$100:$K$158)</f>
        <v>0</v>
      </c>
      <c r="Q118" s="27">
        <f>SUMIF(IMPCO_1901001!$A$159:$A$190,$B118,IMPCO_1901001!$K$159:$K$190)</f>
        <v>0</v>
      </c>
      <c r="R118" s="27">
        <f>SUMIF(IMPCO_1901001!$A$3:$A$43,$B118,IMPCO_1901001!$K$3:$K$43)</f>
        <v>0</v>
      </c>
      <c r="S118" s="115">
        <v>0</v>
      </c>
      <c r="T118" s="50"/>
      <c r="U118" s="27">
        <f>SUMIF(IMPCO_1901001!$A$44:$A$99,$B118,IMPCO_1901001!$L$44:$L$99)</f>
        <v>0</v>
      </c>
      <c r="V118" s="27">
        <f>SUMIF(IMPCO_1901001!$A$100:$A$158,$B118,IMPCO_1901001!$L$100:$L$158)</f>
        <v>0</v>
      </c>
      <c r="W118" s="27">
        <f>SUMIF(IMPCO_1901001!$A$159:$A$190,$B118,IMPCO_1901001!$L$159:$L$190)</f>
        <v>0</v>
      </c>
      <c r="X118" s="27">
        <f>SUMIF(IMPCO_1901001!$A$3:$A$43,$B118,IMPCO_1901001!$L$3:$L$43)</f>
        <v>0</v>
      </c>
      <c r="Y118" s="115">
        <v>0</v>
      </c>
      <c r="Z118" s="50"/>
    </row>
    <row r="119" spans="1:26" x14ac:dyDescent="0.25">
      <c r="A119" s="113">
        <f t="shared" si="8"/>
        <v>105</v>
      </c>
      <c r="B119" s="50" t="s">
        <v>1073</v>
      </c>
      <c r="C119" s="50">
        <f>SUM(O119:S119)</f>
        <v>0</v>
      </c>
      <c r="D119" s="50">
        <f>SUM(U119:Y119)</f>
        <v>0</v>
      </c>
      <c r="E119" s="50"/>
      <c r="F119" s="50"/>
      <c r="G119" s="50">
        <f>ROUND(SUM(C119:F119)/2,0)</f>
        <v>0</v>
      </c>
      <c r="H119" s="50"/>
      <c r="I119" s="50">
        <f t="shared" si="6"/>
        <v>0</v>
      </c>
      <c r="J119" s="50">
        <f t="shared" si="6"/>
        <v>0</v>
      </c>
      <c r="K119" s="50">
        <f t="shared" si="6"/>
        <v>0</v>
      </c>
      <c r="L119" s="50">
        <f t="shared" si="6"/>
        <v>0</v>
      </c>
      <c r="M119" s="50">
        <f t="shared" si="6"/>
        <v>0</v>
      </c>
      <c r="N119" s="50"/>
      <c r="O119" s="27">
        <f>SUMIF(IMPCO_1901001!$A$44:$A$99,$B119,IMPCO_1901001!$K$44:$K$99)</f>
        <v>0</v>
      </c>
      <c r="P119" s="27">
        <f>SUMIF(IMPCO_1901001!$A$100:$A$158,$B119,IMPCO_1901001!$K$100:$K$158)</f>
        <v>0</v>
      </c>
      <c r="Q119" s="27">
        <f>SUMIF(IMPCO_1901001!$A$159:$A$190,$B119,IMPCO_1901001!$K$159:$K$190)</f>
        <v>0</v>
      </c>
      <c r="R119" s="27">
        <f>SUMIF(IMPCO_1901001!$A$3:$A$43,$B119,IMPCO_1901001!$K$3:$K$43)</f>
        <v>0</v>
      </c>
      <c r="S119" s="115">
        <v>0</v>
      </c>
      <c r="T119" s="50"/>
      <c r="U119" s="27">
        <f>SUMIF(IMPCO_1901001!$A$44:$A$99,$B119,IMPCO_1901001!$L$44:$L$99)</f>
        <v>0</v>
      </c>
      <c r="V119" s="27">
        <f>SUMIF(IMPCO_1901001!$A$100:$A$158,$B119,IMPCO_1901001!$L$100:$L$158)</f>
        <v>0</v>
      </c>
      <c r="W119" s="27">
        <f>SUMIF(IMPCO_1901001!$A$159:$A$190,$B119,IMPCO_1901001!$L$159:$L$190)</f>
        <v>0</v>
      </c>
      <c r="X119" s="27">
        <f>SUMIF(IMPCO_1901001!$A$3:$A$43,$B119,IMPCO_1901001!$L$3:$L$43)</f>
        <v>0</v>
      </c>
      <c r="Y119" s="115">
        <v>0</v>
      </c>
      <c r="Z119" s="50"/>
    </row>
    <row r="120" spans="1:26" x14ac:dyDescent="0.25">
      <c r="A120" s="113">
        <f t="shared" si="8"/>
        <v>106</v>
      </c>
      <c r="B120" s="50" t="s">
        <v>693</v>
      </c>
      <c r="C120" s="50">
        <f>SUM(O120:S120)</f>
        <v>-19494.300000000003</v>
      </c>
      <c r="D120" s="50">
        <f>SUM(U120:Y120)</f>
        <v>-39517.449999999997</v>
      </c>
      <c r="E120" s="50"/>
      <c r="F120" s="50"/>
      <c r="G120" s="50">
        <f>ROUND(SUM(C120:F120)/2,0)</f>
        <v>-29506</v>
      </c>
      <c r="H120" s="50"/>
      <c r="I120" s="50">
        <f t="shared" ref="I120:M156" si="11">(O120+U120)/2</f>
        <v>15847.65</v>
      </c>
      <c r="J120" s="50">
        <f t="shared" si="11"/>
        <v>-27652.275000000001</v>
      </c>
      <c r="K120" s="50">
        <f t="shared" si="11"/>
        <v>-2961.7</v>
      </c>
      <c r="L120" s="50">
        <f t="shared" si="11"/>
        <v>-14739.55</v>
      </c>
      <c r="M120" s="50">
        <f t="shared" si="11"/>
        <v>0</v>
      </c>
      <c r="N120" s="50"/>
      <c r="O120" s="27">
        <f>SUMIF(IMPCO_1901001!$A$44:$A$99,$B120,IMPCO_1901001!$K$44:$K$99)</f>
        <v>-25.2</v>
      </c>
      <c r="P120" s="27">
        <f>SUMIF(IMPCO_1901001!$A$100:$A$158,$B120,IMPCO_1901001!$K$100:$K$158)</f>
        <v>-19366.900000000001</v>
      </c>
      <c r="Q120" s="27">
        <f>SUMIF(IMPCO_1901001!$A$159:$A$190,$B120,IMPCO_1901001!$K$159:$K$190)</f>
        <v>-8.4</v>
      </c>
      <c r="R120" s="27">
        <f>SUMIF(IMPCO_1901001!$A$3:$A$43,$B120,IMPCO_1901001!$K$3:$K$43)</f>
        <v>-93.8</v>
      </c>
      <c r="S120" s="115">
        <v>0</v>
      </c>
      <c r="T120" s="50"/>
      <c r="U120" s="27">
        <f>SUMIF(IMPCO_1901001!$A$44:$A$99,$B120,IMPCO_1901001!$L$44:$L$99)</f>
        <v>31720.5</v>
      </c>
      <c r="V120" s="27">
        <f>SUMIF(IMPCO_1901001!$A$100:$A$158,$B120,IMPCO_1901001!$L$100:$L$158)</f>
        <v>-35937.65</v>
      </c>
      <c r="W120" s="27">
        <f>SUMIF(IMPCO_1901001!$A$159:$A$190,$B120,IMPCO_1901001!$L$159:$L$190)</f>
        <v>-5915</v>
      </c>
      <c r="X120" s="27">
        <f>SUMIF(IMPCO_1901001!$A$3:$A$43,$B120,IMPCO_1901001!$L$3:$L$43)</f>
        <v>-29385.3</v>
      </c>
      <c r="Y120" s="115">
        <v>0</v>
      </c>
      <c r="Z120" s="50"/>
    </row>
    <row r="121" spans="1:26" x14ac:dyDescent="0.25">
      <c r="A121" s="113">
        <f t="shared" si="8"/>
        <v>107</v>
      </c>
      <c r="B121" s="50" t="s">
        <v>25</v>
      </c>
      <c r="C121" s="116">
        <v>3480551.84</v>
      </c>
      <c r="D121" s="116">
        <v>5664034.0599999996</v>
      </c>
      <c r="E121" s="50">
        <f>-C121</f>
        <v>-3480551.84</v>
      </c>
      <c r="F121" s="50">
        <f t="shared" ref="E121:F129" si="12">-D121</f>
        <v>-5664034.0599999996</v>
      </c>
      <c r="G121" s="50">
        <f t="shared" si="5"/>
        <v>0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x14ac:dyDescent="0.25">
      <c r="A122" s="113">
        <f t="shared" si="8"/>
        <v>108</v>
      </c>
      <c r="B122" s="50" t="s">
        <v>680</v>
      </c>
      <c r="C122" s="116">
        <v>59713597.100000001</v>
      </c>
      <c r="D122" s="116">
        <v>73958980.689999998</v>
      </c>
      <c r="E122" s="50">
        <f t="shared" si="12"/>
        <v>-59713597.100000001</v>
      </c>
      <c r="F122" s="50">
        <f t="shared" si="12"/>
        <v>-73958980.689999998</v>
      </c>
      <c r="G122" s="50">
        <f t="shared" si="5"/>
        <v>0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x14ac:dyDescent="0.25">
      <c r="A123" s="113">
        <f t="shared" si="8"/>
        <v>109</v>
      </c>
      <c r="B123" s="50" t="s">
        <v>679</v>
      </c>
      <c r="C123" s="116">
        <v>1229804.69</v>
      </c>
      <c r="D123" s="116">
        <v>1091443.47</v>
      </c>
      <c r="E123" s="50">
        <f t="shared" si="12"/>
        <v>-1229804.69</v>
      </c>
      <c r="F123" s="50">
        <f t="shared" si="12"/>
        <v>-1091443.47</v>
      </c>
      <c r="G123" s="50">
        <f t="shared" si="5"/>
        <v>0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x14ac:dyDescent="0.25">
      <c r="A124" s="113">
        <f t="shared" si="8"/>
        <v>110</v>
      </c>
      <c r="B124" s="50" t="s">
        <v>678</v>
      </c>
      <c r="C124" s="116">
        <v>0</v>
      </c>
      <c r="D124" s="116">
        <v>0</v>
      </c>
      <c r="E124" s="50">
        <f t="shared" si="12"/>
        <v>0</v>
      </c>
      <c r="F124" s="50">
        <f t="shared" si="12"/>
        <v>0</v>
      </c>
      <c r="G124" s="50">
        <f t="shared" si="5"/>
        <v>0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x14ac:dyDescent="0.25">
      <c r="A125" s="113">
        <f t="shared" si="8"/>
        <v>111</v>
      </c>
      <c r="B125" s="50" t="s">
        <v>677</v>
      </c>
      <c r="C125" s="116">
        <v>-319.55</v>
      </c>
      <c r="D125" s="116">
        <v>-319.55</v>
      </c>
      <c r="E125" s="50">
        <f t="shared" si="12"/>
        <v>319.55</v>
      </c>
      <c r="F125" s="50">
        <f t="shared" si="12"/>
        <v>319.55</v>
      </c>
      <c r="G125" s="50">
        <f t="shared" si="5"/>
        <v>0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x14ac:dyDescent="0.25">
      <c r="A126" s="113">
        <f t="shared" si="8"/>
        <v>112</v>
      </c>
      <c r="B126" s="50" t="s">
        <v>1074</v>
      </c>
      <c r="C126" s="116">
        <v>1739371.9</v>
      </c>
      <c r="D126" s="116">
        <v>1824201.75</v>
      </c>
      <c r="E126" s="50">
        <f>-C126</f>
        <v>-1739371.9</v>
      </c>
      <c r="F126" s="50">
        <f>-D126</f>
        <v>-1824201.75</v>
      </c>
      <c r="G126" s="50">
        <f>ROUND(SUM(C126:F126)/2,0)</f>
        <v>0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x14ac:dyDescent="0.25">
      <c r="A127" s="113">
        <f t="shared" si="8"/>
        <v>113</v>
      </c>
      <c r="B127" s="50" t="s">
        <v>1075</v>
      </c>
      <c r="C127" s="116">
        <v>103082.46</v>
      </c>
      <c r="D127" s="116">
        <v>468207.6</v>
      </c>
      <c r="E127" s="50">
        <f>-C127</f>
        <v>-103082.46</v>
      </c>
      <c r="F127" s="50">
        <f>-D127</f>
        <v>-468207.6</v>
      </c>
      <c r="G127" s="50">
        <f>ROUND(SUM(C127:F127)/2,0)</f>
        <v>0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x14ac:dyDescent="0.25">
      <c r="A128" s="113">
        <f t="shared" si="8"/>
        <v>114</v>
      </c>
      <c r="B128" s="50" t="s">
        <v>1076</v>
      </c>
      <c r="C128" s="116">
        <f>1431463.37-147155.51+2097103.1+3789888.16</f>
        <v>7171299.1200000001</v>
      </c>
      <c r="D128" s="116">
        <f>1261462.67+300197.43+1804351.14+3095407.41</f>
        <v>6461418.6500000004</v>
      </c>
      <c r="E128" s="50">
        <f t="shared" si="12"/>
        <v>-7171299.1200000001</v>
      </c>
      <c r="F128" s="50">
        <f t="shared" si="12"/>
        <v>-6461418.6500000004</v>
      </c>
      <c r="G128" s="50">
        <f>ROUND(SUM(C128:F128)/2,0)</f>
        <v>0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x14ac:dyDescent="0.25">
      <c r="A129" s="113">
        <f t="shared" si="8"/>
        <v>115</v>
      </c>
      <c r="B129" s="50" t="s">
        <v>671</v>
      </c>
      <c r="C129" s="116">
        <v>-150652</v>
      </c>
      <c r="D129" s="116">
        <v>-332553</v>
      </c>
      <c r="E129" s="50">
        <f t="shared" si="12"/>
        <v>150652</v>
      </c>
      <c r="F129" s="50">
        <f t="shared" si="12"/>
        <v>332553</v>
      </c>
      <c r="G129" s="50">
        <f t="shared" si="5"/>
        <v>0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x14ac:dyDescent="0.25">
      <c r="A130" s="113">
        <f t="shared" si="8"/>
        <v>116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3.8" thickBot="1" x14ac:dyDescent="0.3">
      <c r="A131" s="113">
        <f t="shared" si="8"/>
        <v>117</v>
      </c>
      <c r="B131" s="50" t="s">
        <v>669</v>
      </c>
      <c r="C131" s="117">
        <f>SUM(C17:C130)</f>
        <v>839414144.5200001</v>
      </c>
      <c r="D131" s="117">
        <f t="shared" ref="D131:G131" si="13">SUM(D17:D130)</f>
        <v>914977833.5</v>
      </c>
      <c r="E131" s="117">
        <f t="shared" si="13"/>
        <v>-73286735.560000002</v>
      </c>
      <c r="F131" s="117">
        <f t="shared" si="13"/>
        <v>-89135413.670000002</v>
      </c>
      <c r="G131" s="117">
        <f t="shared" si="13"/>
        <v>795984913</v>
      </c>
      <c r="H131" s="50"/>
      <c r="I131" s="117">
        <f t="shared" ref="I131:M131" si="14">SUM(I17:I130)</f>
        <v>48096952.659999996</v>
      </c>
      <c r="J131" s="117">
        <f t="shared" si="14"/>
        <v>713095532.17000008</v>
      </c>
      <c r="K131" s="117">
        <f t="shared" si="14"/>
        <v>12101054.274999999</v>
      </c>
      <c r="L131" s="117">
        <f t="shared" si="14"/>
        <v>22691375.289999992</v>
      </c>
      <c r="M131" s="117">
        <f t="shared" si="14"/>
        <v>0</v>
      </c>
      <c r="N131" s="50"/>
      <c r="O131" s="117">
        <f t="shared" ref="O131:S131" si="15">SUM(O17:O130)</f>
        <v>57497536.010000005</v>
      </c>
      <c r="P131" s="117">
        <f t="shared" si="15"/>
        <v>677631350.95000017</v>
      </c>
      <c r="Q131" s="117">
        <f t="shared" si="15"/>
        <v>11022415.99</v>
      </c>
      <c r="R131" s="117">
        <f t="shared" si="15"/>
        <v>19976106.00999999</v>
      </c>
      <c r="S131" s="117">
        <f t="shared" si="15"/>
        <v>0</v>
      </c>
      <c r="T131" s="50"/>
      <c r="U131" s="117">
        <f t="shared" ref="U131:Y131" si="16">SUM(U17:U130)</f>
        <v>38696369.309999995</v>
      </c>
      <c r="V131" s="117">
        <f t="shared" si="16"/>
        <v>748559713.3900001</v>
      </c>
      <c r="W131" s="117">
        <f t="shared" si="16"/>
        <v>13179692.560000001</v>
      </c>
      <c r="X131" s="117">
        <f t="shared" si="16"/>
        <v>25406644.570000004</v>
      </c>
      <c r="Y131" s="117">
        <f t="shared" si="16"/>
        <v>0</v>
      </c>
      <c r="Z131" s="50"/>
    </row>
    <row r="132" spans="1:26" ht="13.8" thickTop="1" x14ac:dyDescent="0.25"/>
  </sheetData>
  <pageMargins left="0.75" right="0.25" top="0.5" bottom="0.25" header="0" footer="0"/>
  <pageSetup scale="70" orientation="portrait" r:id="rId1"/>
  <headerFooter alignWithMargins="0">
    <oddHeader>&amp;RSTATEMENT AG-3
Page &amp;P of &amp;N</oddHeader>
  </headerFooter>
  <rowBreaks count="1" manualBreakCount="1">
    <brk id="78" min="2" max="24" man="1"/>
  </rowBreaks>
  <colBreaks count="3" manualBreakCount="3">
    <brk id="7" min="14" max="94" man="1"/>
    <brk id="13" min="14" max="94" man="1"/>
    <brk id="19" min="14" max="94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workbookViewId="0">
      <pane ySplit="2" topLeftCell="A3" activePane="bottomLeft" state="frozen"/>
      <selection activeCell="C14" sqref="C14"/>
      <selection pane="bottomLeft" activeCell="C14" sqref="C14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3.109375" style="69" bestFit="1" customWidth="1"/>
    <col min="5" max="7" width="9.109375" style="69"/>
    <col min="8" max="8" width="45.6640625" style="69" customWidth="1"/>
    <col min="9" max="10" width="9.109375" style="69"/>
    <col min="11" max="12" width="17.6640625" style="69" bestFit="1" customWidth="1"/>
    <col min="13" max="13" width="16.109375" style="69" bestFit="1" customWidth="1"/>
    <col min="14" max="16384" width="9.109375" style="69"/>
  </cols>
  <sheetData>
    <row r="1" spans="1:23" x14ac:dyDescent="0.3">
      <c r="A1" s="30"/>
      <c r="B1" s="29" t="s">
        <v>859</v>
      </c>
      <c r="E1" s="118" t="s">
        <v>858</v>
      </c>
    </row>
    <row r="2" spans="1:23" x14ac:dyDescent="0.3">
      <c r="A2" s="31" t="s">
        <v>529</v>
      </c>
      <c r="B2" s="32" t="s">
        <v>444</v>
      </c>
      <c r="C2" s="32" t="s">
        <v>445</v>
      </c>
      <c r="D2" s="32" t="s">
        <v>446</v>
      </c>
      <c r="E2" s="32" t="s">
        <v>447</v>
      </c>
      <c r="F2" s="32" t="s">
        <v>448</v>
      </c>
      <c r="G2" s="32" t="s">
        <v>449</v>
      </c>
      <c r="H2" s="32" t="s">
        <v>450</v>
      </c>
      <c r="I2" s="32" t="s">
        <v>451</v>
      </c>
      <c r="J2" s="32" t="s">
        <v>452</v>
      </c>
      <c r="K2" s="75" t="s">
        <v>453</v>
      </c>
      <c r="L2" s="76" t="s">
        <v>454</v>
      </c>
      <c r="M2" s="32" t="s">
        <v>455</v>
      </c>
      <c r="N2" s="32" t="s">
        <v>456</v>
      </c>
      <c r="O2" s="32" t="s">
        <v>457</v>
      </c>
      <c r="P2" s="32" t="s">
        <v>458</v>
      </c>
      <c r="Q2" s="32" t="s">
        <v>459</v>
      </c>
      <c r="R2" s="32" t="s">
        <v>460</v>
      </c>
      <c r="S2" s="32" t="s">
        <v>461</v>
      </c>
      <c r="T2" s="32" t="s">
        <v>462</v>
      </c>
      <c r="U2" s="32" t="s">
        <v>463</v>
      </c>
      <c r="V2" s="32" t="s">
        <v>464</v>
      </c>
      <c r="W2" s="32" t="s">
        <v>465</v>
      </c>
    </row>
    <row r="3" spans="1:23" x14ac:dyDescent="0.3">
      <c r="A3" s="30" t="str">
        <f>VLOOKUP(I3,'Table (4)'!$B$3:$C$391,2,FALSE)</f>
        <v>NOL &amp; TAX CREDIT C/F - DEF TAX ASSET</v>
      </c>
      <c r="B3" s="32">
        <v>50</v>
      </c>
      <c r="C3" s="32">
        <v>170</v>
      </c>
      <c r="D3" s="32" t="s">
        <v>906</v>
      </c>
      <c r="E3" s="32" t="s">
        <v>466</v>
      </c>
      <c r="F3" s="32" t="s">
        <v>762</v>
      </c>
      <c r="G3" s="34">
        <v>1901001</v>
      </c>
      <c r="H3" s="32" t="s">
        <v>803</v>
      </c>
      <c r="I3" s="32" t="s">
        <v>802</v>
      </c>
      <c r="J3" s="32" t="s">
        <v>640</v>
      </c>
      <c r="K3" s="75">
        <v>-26636</v>
      </c>
      <c r="L3" s="74">
        <v>-416926</v>
      </c>
      <c r="M3" s="32">
        <v>-26636</v>
      </c>
      <c r="N3" s="32"/>
      <c r="O3" s="32"/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 t="s">
        <v>470</v>
      </c>
      <c r="V3" s="32" t="s">
        <v>641</v>
      </c>
      <c r="W3" s="32" t="s">
        <v>642</v>
      </c>
    </row>
    <row r="4" spans="1:23" x14ac:dyDescent="0.3">
      <c r="A4" s="30" t="str">
        <f>VLOOKUP(I4,'Table (4)'!$B$3:$C$391,2,FALSE)</f>
        <v>NOL &amp; TAX CREDIT C/F - DEF TAX ASSET</v>
      </c>
      <c r="B4" s="32">
        <v>50</v>
      </c>
      <c r="C4" s="32">
        <v>170</v>
      </c>
      <c r="D4" s="32" t="s">
        <v>906</v>
      </c>
      <c r="E4" s="32" t="s">
        <v>466</v>
      </c>
      <c r="F4" s="32" t="s">
        <v>762</v>
      </c>
      <c r="G4" s="34">
        <v>1901001</v>
      </c>
      <c r="H4" s="32" t="s">
        <v>847</v>
      </c>
      <c r="I4" s="32" t="s">
        <v>846</v>
      </c>
      <c r="J4" s="32" t="s">
        <v>640</v>
      </c>
      <c r="K4" s="75">
        <v>416926</v>
      </c>
      <c r="L4" s="74">
        <v>416926</v>
      </c>
      <c r="M4" s="32">
        <v>416926</v>
      </c>
      <c r="N4" s="32"/>
      <c r="O4" s="32"/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 t="s">
        <v>470</v>
      </c>
      <c r="V4" s="32" t="s">
        <v>641</v>
      </c>
      <c r="W4" s="32" t="s">
        <v>642</v>
      </c>
    </row>
    <row r="5" spans="1:23" x14ac:dyDescent="0.3">
      <c r="A5" s="30" t="str">
        <f>VLOOKUP(I5,'Table (4)'!$B$3:$C$391,2,FALSE)</f>
        <v>INT EXP CAPITALIZED FOR TAX</v>
      </c>
      <c r="B5" s="32">
        <v>50</v>
      </c>
      <c r="C5" s="32">
        <v>170</v>
      </c>
      <c r="D5" s="32" t="s">
        <v>906</v>
      </c>
      <c r="E5" s="32" t="s">
        <v>466</v>
      </c>
      <c r="F5" s="32" t="s">
        <v>762</v>
      </c>
      <c r="G5" s="34">
        <v>1901001</v>
      </c>
      <c r="H5" s="32" t="s">
        <v>756</v>
      </c>
      <c r="I5" s="32" t="s">
        <v>801</v>
      </c>
      <c r="J5" s="32" t="s">
        <v>640</v>
      </c>
      <c r="K5" s="75">
        <v>11509691.539999999</v>
      </c>
      <c r="L5" s="74">
        <v>11969865.720000001</v>
      </c>
      <c r="M5" s="32">
        <v>11509691.539999999</v>
      </c>
      <c r="N5" s="32"/>
      <c r="O5" s="32"/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 t="s">
        <v>470</v>
      </c>
      <c r="V5" s="32" t="s">
        <v>641</v>
      </c>
      <c r="W5" s="32" t="s">
        <v>642</v>
      </c>
    </row>
    <row r="6" spans="1:23" x14ac:dyDescent="0.3">
      <c r="A6" s="30" t="str">
        <f>VLOOKUP(I6,'Table (4)'!$B$3:$C$391,2,FALSE)</f>
        <v>INT EXP CAPITALIZED FOR TAX</v>
      </c>
      <c r="B6" s="32">
        <v>50</v>
      </c>
      <c r="C6" s="32">
        <v>170</v>
      </c>
      <c r="D6" s="32" t="s">
        <v>906</v>
      </c>
      <c r="E6" s="32" t="s">
        <v>466</v>
      </c>
      <c r="F6" s="32" t="s">
        <v>762</v>
      </c>
      <c r="G6" s="34">
        <v>1901001</v>
      </c>
      <c r="H6" s="32" t="s">
        <v>800</v>
      </c>
      <c r="I6" s="32" t="s">
        <v>799</v>
      </c>
      <c r="J6" s="32" t="s">
        <v>640</v>
      </c>
      <c r="K6" s="75">
        <v>-5493762</v>
      </c>
      <c r="L6" s="74">
        <v>-5884302</v>
      </c>
      <c r="M6" s="32">
        <v>-5493762</v>
      </c>
      <c r="N6" s="32"/>
      <c r="O6" s="32"/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 t="s">
        <v>470</v>
      </c>
      <c r="V6" s="32" t="s">
        <v>641</v>
      </c>
      <c r="W6" s="32" t="s">
        <v>642</v>
      </c>
    </row>
    <row r="7" spans="1:23" x14ac:dyDescent="0.3">
      <c r="A7" s="30" t="str">
        <f>VLOOKUP(I7,'Table (4)'!$B$3:$C$391,2,FALSE)</f>
        <v>CIAC - BOOK RECEIPTS</v>
      </c>
      <c r="B7" s="32">
        <v>50</v>
      </c>
      <c r="C7" s="32">
        <v>170</v>
      </c>
      <c r="D7" s="32" t="s">
        <v>906</v>
      </c>
      <c r="E7" s="32" t="s">
        <v>466</v>
      </c>
      <c r="F7" s="32" t="s">
        <v>762</v>
      </c>
      <c r="G7" s="34">
        <v>1901001</v>
      </c>
      <c r="H7" s="32" t="s">
        <v>1023</v>
      </c>
      <c r="I7" s="32" t="s">
        <v>1077</v>
      </c>
      <c r="J7" s="32" t="s">
        <v>640</v>
      </c>
      <c r="K7" s="75">
        <v>4019855.18</v>
      </c>
      <c r="L7" s="74">
        <v>3824725.04</v>
      </c>
      <c r="M7" s="32">
        <v>4019855.18</v>
      </c>
      <c r="N7" s="32"/>
      <c r="O7" s="32"/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 t="s">
        <v>470</v>
      </c>
      <c r="V7" s="32" t="s">
        <v>641</v>
      </c>
      <c r="W7" s="32" t="s">
        <v>642</v>
      </c>
    </row>
    <row r="8" spans="1:23" x14ac:dyDescent="0.3">
      <c r="A8" s="30" t="str">
        <f>VLOOKUP(I8,'Table (4)'!$B$3:$C$391,2,FALSE)</f>
        <v>CUST ADV INC FOR TAX</v>
      </c>
      <c r="B8" s="32">
        <v>50</v>
      </c>
      <c r="C8" s="32">
        <v>170</v>
      </c>
      <c r="D8" s="32" t="s">
        <v>906</v>
      </c>
      <c r="E8" s="32" t="s">
        <v>466</v>
      </c>
      <c r="F8" s="32" t="s">
        <v>762</v>
      </c>
      <c r="G8" s="34">
        <v>1901001</v>
      </c>
      <c r="H8" s="32" t="s">
        <v>1024</v>
      </c>
      <c r="I8" s="32" t="s">
        <v>1078</v>
      </c>
      <c r="J8" s="32" t="s">
        <v>640</v>
      </c>
      <c r="K8" s="75">
        <v>-0.89</v>
      </c>
      <c r="L8" s="74">
        <v>-0.89</v>
      </c>
      <c r="M8" s="32">
        <v>-0.89</v>
      </c>
      <c r="N8" s="32"/>
      <c r="O8" s="32"/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 t="s">
        <v>470</v>
      </c>
      <c r="V8" s="32" t="s">
        <v>641</v>
      </c>
      <c r="W8" s="32" t="s">
        <v>642</v>
      </c>
    </row>
    <row r="9" spans="1:23" x14ac:dyDescent="0.3">
      <c r="A9" s="30" t="str">
        <f>VLOOKUP(I9,'Table (4)'!$B$3:$C$391,2,FALSE)</f>
        <v>PROPERTY TAX - NEW METHOD - BOOK</v>
      </c>
      <c r="B9" s="32">
        <v>50</v>
      </c>
      <c r="C9" s="32">
        <v>170</v>
      </c>
      <c r="D9" s="32" t="s">
        <v>906</v>
      </c>
      <c r="E9" s="32" t="s">
        <v>466</v>
      </c>
      <c r="F9" s="32" t="s">
        <v>762</v>
      </c>
      <c r="G9" s="34">
        <v>1901001</v>
      </c>
      <c r="H9" s="32" t="s">
        <v>534</v>
      </c>
      <c r="I9" s="32" t="s">
        <v>535</v>
      </c>
      <c r="J9" s="32" t="s">
        <v>640</v>
      </c>
      <c r="K9" s="75">
        <v>-2954457.78</v>
      </c>
      <c r="L9" s="74">
        <v>1696944.23</v>
      </c>
      <c r="M9" s="32">
        <v>-2954457.78</v>
      </c>
      <c r="N9" s="32"/>
      <c r="O9" s="32"/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 t="s">
        <v>470</v>
      </c>
      <c r="V9" s="32" t="s">
        <v>641</v>
      </c>
      <c r="W9" s="32" t="s">
        <v>642</v>
      </c>
    </row>
    <row r="10" spans="1:23" x14ac:dyDescent="0.3">
      <c r="A10" s="30" t="str">
        <f>VLOOKUP(I10,'Table (4)'!$B$3:$C$391,2,FALSE)</f>
        <v>PROVS POSS REV REFDS</v>
      </c>
      <c r="B10" s="32">
        <v>50</v>
      </c>
      <c r="C10" s="32">
        <v>170</v>
      </c>
      <c r="D10" s="32" t="s">
        <v>906</v>
      </c>
      <c r="E10" s="32" t="s">
        <v>466</v>
      </c>
      <c r="F10" s="32" t="s">
        <v>762</v>
      </c>
      <c r="G10" s="34">
        <v>1901001</v>
      </c>
      <c r="H10" s="32" t="s">
        <v>795</v>
      </c>
      <c r="I10" s="32" t="s">
        <v>794</v>
      </c>
      <c r="J10" s="32" t="s">
        <v>640</v>
      </c>
      <c r="K10" s="75">
        <v>204365.69</v>
      </c>
      <c r="L10" s="74">
        <v>204365.69</v>
      </c>
      <c r="M10" s="32">
        <v>204365.69</v>
      </c>
      <c r="N10" s="32"/>
      <c r="O10" s="32"/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 t="s">
        <v>470</v>
      </c>
      <c r="V10" s="32" t="s">
        <v>641</v>
      </c>
      <c r="W10" s="32" t="s">
        <v>642</v>
      </c>
    </row>
    <row r="11" spans="1:23" x14ac:dyDescent="0.3">
      <c r="A11" s="30" t="str">
        <f>VLOOKUP(I11,'Table (4)'!$B$3:$C$391,2,FALSE)</f>
        <v>PROV WORKER'S COMP</v>
      </c>
      <c r="B11" s="32">
        <v>50</v>
      </c>
      <c r="C11" s="32">
        <v>170</v>
      </c>
      <c r="D11" s="32" t="s">
        <v>906</v>
      </c>
      <c r="E11" s="32" t="s">
        <v>466</v>
      </c>
      <c r="F11" s="32" t="s">
        <v>762</v>
      </c>
      <c r="G11" s="34">
        <v>1901001</v>
      </c>
      <c r="H11" s="32" t="s">
        <v>744</v>
      </c>
      <c r="I11" s="32" t="s">
        <v>793</v>
      </c>
      <c r="J11" s="32" t="s">
        <v>640</v>
      </c>
      <c r="K11" s="75">
        <v>38553.46</v>
      </c>
      <c r="L11" s="74">
        <v>101630.71</v>
      </c>
      <c r="M11" s="32">
        <v>38553.46</v>
      </c>
      <c r="N11" s="32"/>
      <c r="O11" s="32"/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 t="s">
        <v>470</v>
      </c>
      <c r="V11" s="32" t="s">
        <v>641</v>
      </c>
      <c r="W11" s="32" t="s">
        <v>642</v>
      </c>
    </row>
    <row r="12" spans="1:23" x14ac:dyDescent="0.3">
      <c r="A12" s="30" t="str">
        <f>VLOOKUP(I12,'Table (4)'!$B$3:$C$391,2,FALSE)</f>
        <v>ACCRUED BK PENSION EXPENSE</v>
      </c>
      <c r="B12" s="32">
        <v>50</v>
      </c>
      <c r="C12" s="32">
        <v>170</v>
      </c>
      <c r="D12" s="32" t="s">
        <v>906</v>
      </c>
      <c r="E12" s="32" t="s">
        <v>466</v>
      </c>
      <c r="F12" s="32" t="s">
        <v>762</v>
      </c>
      <c r="G12" s="34">
        <v>1901001</v>
      </c>
      <c r="H12" s="32" t="s">
        <v>56</v>
      </c>
      <c r="I12" s="32" t="s">
        <v>536</v>
      </c>
      <c r="J12" s="32" t="s">
        <v>640</v>
      </c>
      <c r="K12" s="75">
        <v>-14349996.939999999</v>
      </c>
      <c r="L12" s="74">
        <v>-14039213.449999999</v>
      </c>
      <c r="M12" s="32">
        <v>-14349996.939999999</v>
      </c>
      <c r="N12" s="32"/>
      <c r="O12" s="32"/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 t="s">
        <v>470</v>
      </c>
      <c r="V12" s="32" t="s">
        <v>641</v>
      </c>
      <c r="W12" s="32" t="s">
        <v>642</v>
      </c>
    </row>
    <row r="13" spans="1:23" x14ac:dyDescent="0.3">
      <c r="A13" s="30" t="str">
        <f>VLOOKUP(I13,'Table (4)'!$B$3:$C$391,2,FALSE)</f>
        <v>ACCRUED BK PENSION COSTS - SFAS 158</v>
      </c>
      <c r="B13" s="32">
        <v>50</v>
      </c>
      <c r="C13" s="32">
        <v>170</v>
      </c>
      <c r="D13" s="32" t="s">
        <v>906</v>
      </c>
      <c r="E13" s="32" t="s">
        <v>466</v>
      </c>
      <c r="F13" s="32" t="s">
        <v>762</v>
      </c>
      <c r="G13" s="34">
        <v>1901001</v>
      </c>
      <c r="H13" s="32" t="s">
        <v>88</v>
      </c>
      <c r="I13" s="32" t="s">
        <v>537</v>
      </c>
      <c r="J13" s="32" t="s">
        <v>640</v>
      </c>
      <c r="K13" s="75">
        <v>19397722.399999999</v>
      </c>
      <c r="L13" s="74">
        <v>19132026.550000001</v>
      </c>
      <c r="M13" s="32">
        <v>19397722.399999999</v>
      </c>
      <c r="N13" s="32"/>
      <c r="O13" s="32"/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 t="s">
        <v>470</v>
      </c>
      <c r="V13" s="32" t="s">
        <v>641</v>
      </c>
      <c r="W13" s="32" t="s">
        <v>642</v>
      </c>
    </row>
    <row r="14" spans="1:23" x14ac:dyDescent="0.3">
      <c r="A14" s="30" t="str">
        <f>VLOOKUP(I14,'Table (4)'!$B$3:$C$391,2,FALSE)</f>
        <v>SUPPLEMENTAL EXECUTIVE RETIREMENT PLAN</v>
      </c>
      <c r="B14" s="32">
        <v>50</v>
      </c>
      <c r="C14" s="32">
        <v>170</v>
      </c>
      <c r="D14" s="32" t="s">
        <v>906</v>
      </c>
      <c r="E14" s="32" t="s">
        <v>466</v>
      </c>
      <c r="F14" s="32" t="s">
        <v>762</v>
      </c>
      <c r="G14" s="34">
        <v>1901001</v>
      </c>
      <c r="H14" s="32" t="s">
        <v>743</v>
      </c>
      <c r="I14" s="32" t="s">
        <v>844</v>
      </c>
      <c r="J14" s="32" t="s">
        <v>640</v>
      </c>
      <c r="K14" s="75">
        <v>-109667.92</v>
      </c>
      <c r="L14" s="74">
        <v>-95641.68</v>
      </c>
      <c r="M14" s="32">
        <v>-109667.92</v>
      </c>
      <c r="N14" s="32"/>
      <c r="O14" s="32"/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 t="s">
        <v>470</v>
      </c>
      <c r="V14" s="32" t="s">
        <v>641</v>
      </c>
      <c r="W14" s="32" t="s">
        <v>642</v>
      </c>
    </row>
    <row r="15" spans="1:23" x14ac:dyDescent="0.3">
      <c r="A15" s="30" t="str">
        <f>VLOOKUP(I15,'Table (4)'!$B$3:$C$391,2,FALSE)</f>
        <v>ACCRD SUP EXEC RETIR PLAN COSTS-SFAS 158</v>
      </c>
      <c r="B15" s="32">
        <v>50</v>
      </c>
      <c r="C15" s="32">
        <v>170</v>
      </c>
      <c r="D15" s="32" t="s">
        <v>906</v>
      </c>
      <c r="E15" s="32" t="s">
        <v>466</v>
      </c>
      <c r="F15" s="32" t="s">
        <v>762</v>
      </c>
      <c r="G15" s="34">
        <v>1901001</v>
      </c>
      <c r="H15" s="32" t="s">
        <v>742</v>
      </c>
      <c r="I15" s="32" t="s">
        <v>843</v>
      </c>
      <c r="J15" s="32" t="s">
        <v>640</v>
      </c>
      <c r="K15" s="75">
        <v>200174.1</v>
      </c>
      <c r="L15" s="74">
        <v>206659.6</v>
      </c>
      <c r="M15" s="32">
        <v>200174.1</v>
      </c>
      <c r="N15" s="32"/>
      <c r="O15" s="32"/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 t="s">
        <v>470</v>
      </c>
      <c r="V15" s="32" t="s">
        <v>641</v>
      </c>
      <c r="W15" s="32" t="s">
        <v>642</v>
      </c>
    </row>
    <row r="16" spans="1:23" x14ac:dyDescent="0.3">
      <c r="A16" s="30" t="str">
        <f>VLOOKUP(I16,'Table (4)'!$B$3:$C$391,2,FALSE)</f>
        <v>ACCRD BK SUP. SAVINGS PLAN EXP</v>
      </c>
      <c r="B16" s="32">
        <v>50</v>
      </c>
      <c r="C16" s="32">
        <v>170</v>
      </c>
      <c r="D16" s="32" t="s">
        <v>906</v>
      </c>
      <c r="E16" s="32" t="s">
        <v>466</v>
      </c>
      <c r="F16" s="32" t="s">
        <v>762</v>
      </c>
      <c r="G16" s="34">
        <v>1901001</v>
      </c>
      <c r="H16" s="32" t="s">
        <v>741</v>
      </c>
      <c r="I16" s="32" t="s">
        <v>842</v>
      </c>
      <c r="J16" s="32" t="s">
        <v>640</v>
      </c>
      <c r="K16" s="75">
        <v>165979.65</v>
      </c>
      <c r="L16" s="74">
        <v>175738.34</v>
      </c>
      <c r="M16" s="32">
        <v>165979.65</v>
      </c>
      <c r="N16" s="32"/>
      <c r="O16" s="32"/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 t="s">
        <v>470</v>
      </c>
      <c r="V16" s="32" t="s">
        <v>641</v>
      </c>
      <c r="W16" s="32" t="s">
        <v>642</v>
      </c>
    </row>
    <row r="17" spans="1:23" x14ac:dyDescent="0.3">
      <c r="A17" s="30" t="str">
        <f>VLOOKUP(I17,'Table (4)'!$B$3:$C$391,2,FALSE)</f>
        <v>ACCRUED PSI PLAN EXP</v>
      </c>
      <c r="B17" s="32">
        <v>50</v>
      </c>
      <c r="C17" s="32">
        <v>170</v>
      </c>
      <c r="D17" s="32" t="s">
        <v>906</v>
      </c>
      <c r="E17" s="32" t="s">
        <v>466</v>
      </c>
      <c r="F17" s="32" t="s">
        <v>762</v>
      </c>
      <c r="G17" s="34">
        <v>1901001</v>
      </c>
      <c r="H17" s="32" t="s">
        <v>739</v>
      </c>
      <c r="I17" s="32" t="s">
        <v>841</v>
      </c>
      <c r="J17" s="32" t="s">
        <v>640</v>
      </c>
      <c r="K17" s="75">
        <v>744190.19</v>
      </c>
      <c r="L17" s="74">
        <v>795053.63</v>
      </c>
      <c r="M17" s="32">
        <v>744190.19</v>
      </c>
      <c r="N17" s="32"/>
      <c r="O17" s="32"/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 t="s">
        <v>470</v>
      </c>
      <c r="V17" s="32" t="s">
        <v>641</v>
      </c>
      <c r="W17" s="32" t="s">
        <v>642</v>
      </c>
    </row>
    <row r="18" spans="1:23" x14ac:dyDescent="0.3">
      <c r="A18" s="30" t="str">
        <f>VLOOKUP(I18,'Table (4)'!$B$3:$C$391,2,FALSE)</f>
        <v>BK PROV UNCOLL ACCTS</v>
      </c>
      <c r="B18" s="32">
        <v>50</v>
      </c>
      <c r="C18" s="32">
        <v>170</v>
      </c>
      <c r="D18" s="32" t="s">
        <v>906</v>
      </c>
      <c r="E18" s="32" t="s">
        <v>466</v>
      </c>
      <c r="F18" s="32" t="s">
        <v>762</v>
      </c>
      <c r="G18" s="34">
        <v>1901001</v>
      </c>
      <c r="H18" s="32" t="s">
        <v>792</v>
      </c>
      <c r="I18" s="32" t="s">
        <v>791</v>
      </c>
      <c r="J18" s="32" t="s">
        <v>640</v>
      </c>
      <c r="K18" s="75">
        <v>7310.39</v>
      </c>
      <c r="L18" s="74">
        <v>2917.25</v>
      </c>
      <c r="M18" s="32">
        <v>7310.39</v>
      </c>
      <c r="N18" s="32"/>
      <c r="O18" s="32"/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 t="s">
        <v>470</v>
      </c>
      <c r="V18" s="32" t="s">
        <v>641</v>
      </c>
      <c r="W18" s="32" t="s">
        <v>642</v>
      </c>
    </row>
    <row r="19" spans="1:23" x14ac:dyDescent="0.3">
      <c r="A19" s="30" t="str">
        <f>VLOOKUP(I19,'Table (4)'!$B$3:$C$391,2,FALSE)</f>
        <v>ACCRD COMPANYWIDE INCENTV PLAN</v>
      </c>
      <c r="B19" s="32">
        <v>50</v>
      </c>
      <c r="C19" s="32">
        <v>170</v>
      </c>
      <c r="D19" s="32" t="s">
        <v>906</v>
      </c>
      <c r="E19" s="32" t="s">
        <v>466</v>
      </c>
      <c r="F19" s="32" t="s">
        <v>762</v>
      </c>
      <c r="G19" s="34">
        <v>1901001</v>
      </c>
      <c r="H19" s="32" t="s">
        <v>734</v>
      </c>
      <c r="I19" s="32" t="s">
        <v>790</v>
      </c>
      <c r="J19" s="32" t="s">
        <v>640</v>
      </c>
      <c r="K19" s="75">
        <v>2615080.52</v>
      </c>
      <c r="L19" s="74">
        <v>2931756.43</v>
      </c>
      <c r="M19" s="32">
        <v>2615080.52</v>
      </c>
      <c r="N19" s="32"/>
      <c r="O19" s="32"/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 t="s">
        <v>470</v>
      </c>
      <c r="V19" s="32" t="s">
        <v>641</v>
      </c>
      <c r="W19" s="32" t="s">
        <v>642</v>
      </c>
    </row>
    <row r="20" spans="1:23" x14ac:dyDescent="0.3">
      <c r="A20" s="30" t="str">
        <f>VLOOKUP(I20,'Table (4)'!$B$3:$C$391,2,FALSE)</f>
        <v>ACCRUED BOOK VACATION PAY</v>
      </c>
      <c r="B20" s="32">
        <v>50</v>
      </c>
      <c r="C20" s="32">
        <v>170</v>
      </c>
      <c r="D20" s="32" t="s">
        <v>906</v>
      </c>
      <c r="E20" s="32" t="s">
        <v>466</v>
      </c>
      <c r="F20" s="32" t="s">
        <v>762</v>
      </c>
      <c r="G20" s="34">
        <v>1901001</v>
      </c>
      <c r="H20" s="32" t="s">
        <v>732</v>
      </c>
      <c r="I20" s="32" t="s">
        <v>789</v>
      </c>
      <c r="J20" s="32" t="s">
        <v>640</v>
      </c>
      <c r="K20" s="75">
        <v>1162534.07</v>
      </c>
      <c r="L20" s="74">
        <v>1297421.23</v>
      </c>
      <c r="M20" s="32">
        <v>1162534.07</v>
      </c>
      <c r="N20" s="32"/>
      <c r="O20" s="32"/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 t="s">
        <v>470</v>
      </c>
      <c r="V20" s="32" t="s">
        <v>641</v>
      </c>
      <c r="W20" s="32" t="s">
        <v>642</v>
      </c>
    </row>
    <row r="21" spans="1:23" x14ac:dyDescent="0.3">
      <c r="A21" s="30" t="str">
        <f>VLOOKUP(I21,'Table (4)'!$B$3:$C$391,2,FALSE)</f>
        <v>(ICDP)-INCENTIVE COMP DEFERRAL PLAN</v>
      </c>
      <c r="B21" s="32">
        <v>50</v>
      </c>
      <c r="C21" s="32">
        <v>170</v>
      </c>
      <c r="D21" s="32" t="s">
        <v>906</v>
      </c>
      <c r="E21" s="32" t="s">
        <v>466</v>
      </c>
      <c r="F21" s="32" t="s">
        <v>762</v>
      </c>
      <c r="G21" s="34">
        <v>1901001</v>
      </c>
      <c r="H21" s="32" t="s">
        <v>731</v>
      </c>
      <c r="I21" s="32" t="s">
        <v>838</v>
      </c>
      <c r="J21" s="32" t="s">
        <v>640</v>
      </c>
      <c r="K21" s="75">
        <v>20803.22</v>
      </c>
      <c r="L21" s="74">
        <v>23165.01</v>
      </c>
      <c r="M21" s="32">
        <v>20803.22</v>
      </c>
      <c r="N21" s="32"/>
      <c r="O21" s="32"/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 t="s">
        <v>470</v>
      </c>
      <c r="V21" s="32" t="s">
        <v>641</v>
      </c>
      <c r="W21" s="32" t="s">
        <v>642</v>
      </c>
    </row>
    <row r="22" spans="1:23" x14ac:dyDescent="0.3">
      <c r="A22" s="30" t="str">
        <f>VLOOKUP(I22,'Table (4)'!$B$3:$C$391,2,FALSE)</f>
        <v>ACCRUED BK SEVERANCE BENEFITS</v>
      </c>
      <c r="B22" s="32">
        <v>50</v>
      </c>
      <c r="C22" s="32">
        <v>170</v>
      </c>
      <c r="D22" s="32" t="s">
        <v>906</v>
      </c>
      <c r="E22" s="32" t="s">
        <v>466</v>
      </c>
      <c r="F22" s="32" t="s">
        <v>762</v>
      </c>
      <c r="G22" s="34">
        <v>1901001</v>
      </c>
      <c r="H22" s="32" t="s">
        <v>730</v>
      </c>
      <c r="I22" s="32" t="s">
        <v>837</v>
      </c>
      <c r="J22" s="32" t="s">
        <v>640</v>
      </c>
      <c r="K22" s="75">
        <v>0</v>
      </c>
      <c r="L22" s="74">
        <v>37100</v>
      </c>
      <c r="M22" s="32">
        <v>0</v>
      </c>
      <c r="N22" s="32"/>
      <c r="O22" s="32"/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 t="s">
        <v>470</v>
      </c>
      <c r="V22" s="32" t="s">
        <v>641</v>
      </c>
      <c r="W22" s="32" t="s">
        <v>642</v>
      </c>
    </row>
    <row r="23" spans="1:23" x14ac:dyDescent="0.3">
      <c r="A23" s="30" t="str">
        <f>VLOOKUP(I23,'Table (4)'!$B$3:$C$391,2,FALSE)</f>
        <v>FRT WAYNE CITY LGTS SETTLEMENT</v>
      </c>
      <c r="B23" s="32">
        <v>50</v>
      </c>
      <c r="C23" s="32">
        <v>170</v>
      </c>
      <c r="D23" s="32" t="s">
        <v>906</v>
      </c>
      <c r="E23" s="32" t="s">
        <v>466</v>
      </c>
      <c r="F23" s="32" t="s">
        <v>762</v>
      </c>
      <c r="G23" s="34">
        <v>1901001</v>
      </c>
      <c r="H23" s="32" t="s">
        <v>1040</v>
      </c>
      <c r="I23" s="32" t="s">
        <v>1079</v>
      </c>
      <c r="J23" s="32" t="s">
        <v>640</v>
      </c>
      <c r="K23" s="75">
        <v>1158807.47</v>
      </c>
      <c r="L23" s="74">
        <v>1051688.67</v>
      </c>
      <c r="M23" s="32">
        <v>1158807.47</v>
      </c>
      <c r="N23" s="32"/>
      <c r="O23" s="32"/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 t="s">
        <v>470</v>
      </c>
      <c r="V23" s="32" t="s">
        <v>641</v>
      </c>
      <c r="W23" s="32" t="s">
        <v>642</v>
      </c>
    </row>
    <row r="24" spans="1:23" x14ac:dyDescent="0.3">
      <c r="A24" s="30" t="str">
        <f>VLOOKUP(I24,'Table (4)'!$B$3:$C$391,2,FALSE)</f>
        <v>ACCRUED INTEREST EXP -STATE</v>
      </c>
      <c r="B24" s="32">
        <v>50</v>
      </c>
      <c r="C24" s="32">
        <v>170</v>
      </c>
      <c r="D24" s="32" t="s">
        <v>906</v>
      </c>
      <c r="E24" s="32" t="s">
        <v>466</v>
      </c>
      <c r="F24" s="32" t="s">
        <v>762</v>
      </c>
      <c r="G24" s="34">
        <v>1901001</v>
      </c>
      <c r="H24" s="32" t="s">
        <v>1041</v>
      </c>
      <c r="I24" s="32" t="s">
        <v>1080</v>
      </c>
      <c r="J24" s="32" t="s">
        <v>640</v>
      </c>
      <c r="K24" s="75">
        <v>-8943.25</v>
      </c>
      <c r="L24" s="74">
        <v>-8943.25</v>
      </c>
      <c r="M24" s="32">
        <v>-8943.25</v>
      </c>
      <c r="N24" s="32"/>
      <c r="O24" s="32"/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 t="s">
        <v>470</v>
      </c>
      <c r="V24" s="32" t="s">
        <v>641</v>
      </c>
      <c r="W24" s="32" t="s">
        <v>642</v>
      </c>
    </row>
    <row r="25" spans="1:23" x14ac:dyDescent="0.3">
      <c r="A25" s="30" t="str">
        <f>VLOOKUP(I25,'Table (4)'!$B$3:$C$391,2,FALSE)</f>
        <v>ACCRUED INTEREST EXP -STATE</v>
      </c>
      <c r="B25" s="32">
        <v>50</v>
      </c>
      <c r="C25" s="32">
        <v>170</v>
      </c>
      <c r="D25" s="32" t="s">
        <v>906</v>
      </c>
      <c r="E25" s="32" t="s">
        <v>466</v>
      </c>
      <c r="F25" s="32" t="s">
        <v>762</v>
      </c>
      <c r="G25" s="34">
        <v>1901001</v>
      </c>
      <c r="H25" s="32" t="s">
        <v>1081</v>
      </c>
      <c r="I25" s="32" t="s">
        <v>1080</v>
      </c>
      <c r="J25" s="32" t="s">
        <v>640</v>
      </c>
      <c r="K25" s="75">
        <v>8942</v>
      </c>
      <c r="L25" s="74">
        <v>8942</v>
      </c>
      <c r="M25" s="32">
        <v>8942</v>
      </c>
      <c r="N25" s="32"/>
      <c r="O25" s="32"/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 t="s">
        <v>470</v>
      </c>
      <c r="V25" s="32" t="s">
        <v>641</v>
      </c>
      <c r="W25" s="32" t="s">
        <v>642</v>
      </c>
    </row>
    <row r="26" spans="1:23" x14ac:dyDescent="0.3">
      <c r="A26" s="30" t="str">
        <f>VLOOKUP(I26,'Table (4)'!$B$3:$C$391,2,FALSE)</f>
        <v>ACCRUED INTEREST-LONG-TERM - FIN 48</v>
      </c>
      <c r="B26" s="32">
        <v>50</v>
      </c>
      <c r="C26" s="32">
        <v>170</v>
      </c>
      <c r="D26" s="32" t="s">
        <v>906</v>
      </c>
      <c r="E26" s="32" t="s">
        <v>466</v>
      </c>
      <c r="F26" s="32" t="s">
        <v>762</v>
      </c>
      <c r="G26" s="34">
        <v>1901001</v>
      </c>
      <c r="H26" s="32" t="s">
        <v>728</v>
      </c>
      <c r="I26" s="32" t="s">
        <v>788</v>
      </c>
      <c r="J26" s="32" t="s">
        <v>640</v>
      </c>
      <c r="K26" s="75">
        <v>65493.4</v>
      </c>
      <c r="L26" s="74">
        <v>153183.1</v>
      </c>
      <c r="M26" s="32">
        <v>65493.4</v>
      </c>
      <c r="N26" s="32"/>
      <c r="O26" s="32"/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 t="s">
        <v>470</v>
      </c>
      <c r="V26" s="32" t="s">
        <v>641</v>
      </c>
      <c r="W26" s="32" t="s">
        <v>642</v>
      </c>
    </row>
    <row r="27" spans="1:23" x14ac:dyDescent="0.3">
      <c r="A27" s="30" t="str">
        <f>VLOOKUP(I27,'Table (4)'!$B$3:$C$391,2,FALSE)</f>
        <v>ACCRUED INTEREST-LONG-TERM - FIN 48</v>
      </c>
      <c r="B27" s="32">
        <v>50</v>
      </c>
      <c r="C27" s="32">
        <v>170</v>
      </c>
      <c r="D27" s="32" t="s">
        <v>906</v>
      </c>
      <c r="E27" s="32" t="s">
        <v>466</v>
      </c>
      <c r="F27" s="32" t="s">
        <v>762</v>
      </c>
      <c r="G27" s="34">
        <v>1901001</v>
      </c>
      <c r="H27" s="32" t="s">
        <v>787</v>
      </c>
      <c r="I27" s="32" t="s">
        <v>786</v>
      </c>
      <c r="J27" s="32" t="s">
        <v>640</v>
      </c>
      <c r="K27" s="75">
        <v>45917</v>
      </c>
      <c r="L27" s="74">
        <v>45917</v>
      </c>
      <c r="M27" s="32">
        <v>45917</v>
      </c>
      <c r="N27" s="32"/>
      <c r="O27" s="32"/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 t="s">
        <v>470</v>
      </c>
      <c r="V27" s="32" t="s">
        <v>641</v>
      </c>
      <c r="W27" s="32" t="s">
        <v>642</v>
      </c>
    </row>
    <row r="28" spans="1:23" x14ac:dyDescent="0.3">
      <c r="A28" s="30" t="str">
        <f>VLOOKUP(I28,'Table (4)'!$B$3:$C$391,2,FALSE)</f>
        <v>ACCRUED INTEREST-SHORT-TERM - FIN 48</v>
      </c>
      <c r="B28" s="32">
        <v>50</v>
      </c>
      <c r="C28" s="32">
        <v>170</v>
      </c>
      <c r="D28" s="32" t="s">
        <v>906</v>
      </c>
      <c r="E28" s="32" t="s">
        <v>466</v>
      </c>
      <c r="F28" s="32" t="s">
        <v>762</v>
      </c>
      <c r="G28" s="34">
        <v>1901001</v>
      </c>
      <c r="H28" s="32" t="s">
        <v>727</v>
      </c>
      <c r="I28" s="32" t="s">
        <v>785</v>
      </c>
      <c r="J28" s="32" t="s">
        <v>640</v>
      </c>
      <c r="K28" s="75">
        <v>0</v>
      </c>
      <c r="L28" s="74">
        <v>1271.9000000000001</v>
      </c>
      <c r="M28" s="32">
        <v>0</v>
      </c>
      <c r="N28" s="32"/>
      <c r="O28" s="32"/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 t="s">
        <v>470</v>
      </c>
      <c r="V28" s="32" t="s">
        <v>641</v>
      </c>
      <c r="W28" s="32" t="s">
        <v>642</v>
      </c>
    </row>
    <row r="29" spans="1:23" x14ac:dyDescent="0.3">
      <c r="A29" s="30" t="str">
        <f>VLOOKUP(I29,'Table (4)'!$B$3:$C$391,2,FALSE)</f>
        <v>ADVANCE RENTAL INC (CUR MO)</v>
      </c>
      <c r="B29" s="32">
        <v>50</v>
      </c>
      <c r="C29" s="32">
        <v>170</v>
      </c>
      <c r="D29" s="32" t="s">
        <v>906</v>
      </c>
      <c r="E29" s="32" t="s">
        <v>466</v>
      </c>
      <c r="F29" s="32" t="s">
        <v>762</v>
      </c>
      <c r="G29" s="34">
        <v>1901001</v>
      </c>
      <c r="H29" s="32" t="s">
        <v>708</v>
      </c>
      <c r="I29" s="32" t="s">
        <v>855</v>
      </c>
      <c r="J29" s="32" t="s">
        <v>640</v>
      </c>
      <c r="K29" s="75">
        <v>208203.11</v>
      </c>
      <c r="L29" s="74">
        <v>198200.66</v>
      </c>
      <c r="M29" s="32">
        <v>208203.11</v>
      </c>
      <c r="N29" s="32"/>
      <c r="O29" s="32"/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 t="s">
        <v>470</v>
      </c>
      <c r="V29" s="32" t="s">
        <v>641</v>
      </c>
      <c r="W29" s="32" t="s">
        <v>642</v>
      </c>
    </row>
    <row r="30" spans="1:23" x14ac:dyDescent="0.3">
      <c r="A30" s="30" t="str">
        <f>VLOOKUP(I30,'Table (4)'!$B$3:$C$391,2,FALSE)</f>
        <v>CAPITALIZED SOFTWARE COSTS-TAX</v>
      </c>
      <c r="B30" s="32">
        <v>50</v>
      </c>
      <c r="C30" s="32">
        <v>170</v>
      </c>
      <c r="D30" s="32" t="s">
        <v>906</v>
      </c>
      <c r="E30" s="32" t="s">
        <v>466</v>
      </c>
      <c r="F30" s="32" t="s">
        <v>762</v>
      </c>
      <c r="G30" s="34">
        <v>1901001</v>
      </c>
      <c r="H30" s="32" t="s">
        <v>704</v>
      </c>
      <c r="I30" s="32" t="s">
        <v>781</v>
      </c>
      <c r="J30" s="32" t="s">
        <v>640</v>
      </c>
      <c r="K30" s="75">
        <v>21458.65</v>
      </c>
      <c r="L30" s="74">
        <v>8858.65</v>
      </c>
      <c r="M30" s="32">
        <v>21458.65</v>
      </c>
      <c r="N30" s="32"/>
      <c r="O30" s="32"/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 t="s">
        <v>470</v>
      </c>
      <c r="V30" s="32" t="s">
        <v>641</v>
      </c>
      <c r="W30" s="32" t="s">
        <v>642</v>
      </c>
    </row>
    <row r="31" spans="1:23" x14ac:dyDescent="0.3">
      <c r="A31" s="30" t="str">
        <f>VLOOKUP(I31,'Table (4)'!$B$3:$C$391,2,FALSE)</f>
        <v>BK DEFL-GAIN REACQUIRED DEBT</v>
      </c>
      <c r="B31" s="32">
        <v>50</v>
      </c>
      <c r="C31" s="32">
        <v>170</v>
      </c>
      <c r="D31" s="32" t="s">
        <v>906</v>
      </c>
      <c r="E31" s="32" t="s">
        <v>466</v>
      </c>
      <c r="F31" s="32" t="s">
        <v>762</v>
      </c>
      <c r="G31" s="34">
        <v>1901001</v>
      </c>
      <c r="H31" s="32" t="s">
        <v>1063</v>
      </c>
      <c r="I31" s="32" t="s">
        <v>1082</v>
      </c>
      <c r="J31" s="32" t="s">
        <v>640</v>
      </c>
      <c r="K31" s="75">
        <v>1035.02</v>
      </c>
      <c r="L31" s="74">
        <v>901.42</v>
      </c>
      <c r="M31" s="32">
        <v>1035.02</v>
      </c>
      <c r="N31" s="32"/>
      <c r="O31" s="32"/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 t="s">
        <v>470</v>
      </c>
      <c r="V31" s="32" t="s">
        <v>641</v>
      </c>
      <c r="W31" s="32" t="s">
        <v>642</v>
      </c>
    </row>
    <row r="32" spans="1:23" x14ac:dyDescent="0.3">
      <c r="A32" s="30" t="str">
        <f>VLOOKUP(I32,'Table (4)'!$B$3:$C$391,2,FALSE)</f>
        <v>ACCRD SFAS 106 PST RETIRE EXP</v>
      </c>
      <c r="B32" s="32">
        <v>50</v>
      </c>
      <c r="C32" s="32">
        <v>170</v>
      </c>
      <c r="D32" s="32" t="s">
        <v>906</v>
      </c>
      <c r="E32" s="32" t="s">
        <v>466</v>
      </c>
      <c r="F32" s="32" t="s">
        <v>762</v>
      </c>
      <c r="G32" s="34">
        <v>1901001</v>
      </c>
      <c r="H32" s="32" t="s">
        <v>702</v>
      </c>
      <c r="I32" s="32" t="s">
        <v>779</v>
      </c>
      <c r="J32" s="32" t="s">
        <v>640</v>
      </c>
      <c r="K32" s="75">
        <v>-3182241.2</v>
      </c>
      <c r="L32" s="74">
        <v>-3808679.84</v>
      </c>
      <c r="M32" s="32">
        <v>-3182241.2</v>
      </c>
      <c r="N32" s="32"/>
      <c r="O32" s="32"/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 t="s">
        <v>470</v>
      </c>
      <c r="V32" s="32" t="s">
        <v>641</v>
      </c>
      <c r="W32" s="32" t="s">
        <v>642</v>
      </c>
    </row>
    <row r="33" spans="1:23" x14ac:dyDescent="0.3">
      <c r="A33" s="30" t="str">
        <f>VLOOKUP(I33,'Table (4)'!$B$3:$C$391,2,FALSE)</f>
        <v>ACCRD OPEB COSTS - SFAS 158</v>
      </c>
      <c r="B33" s="32">
        <v>50</v>
      </c>
      <c r="C33" s="32">
        <v>170</v>
      </c>
      <c r="D33" s="32" t="s">
        <v>906</v>
      </c>
      <c r="E33" s="32" t="s">
        <v>466</v>
      </c>
      <c r="F33" s="32" t="s">
        <v>762</v>
      </c>
      <c r="G33" s="34">
        <v>1901001</v>
      </c>
      <c r="H33" s="32" t="s">
        <v>700</v>
      </c>
      <c r="I33" s="32" t="s">
        <v>778</v>
      </c>
      <c r="J33" s="32" t="s">
        <v>640</v>
      </c>
      <c r="K33" s="75">
        <v>-218911.07</v>
      </c>
      <c r="L33" s="74">
        <v>1380240.75</v>
      </c>
      <c r="M33" s="32">
        <v>-218911.07</v>
      </c>
      <c r="N33" s="32"/>
      <c r="O33" s="32"/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 t="s">
        <v>470</v>
      </c>
      <c r="V33" s="32" t="s">
        <v>641</v>
      </c>
      <c r="W33" s="32" t="s">
        <v>642</v>
      </c>
    </row>
    <row r="34" spans="1:23" x14ac:dyDescent="0.3">
      <c r="A34" s="30" t="str">
        <f>VLOOKUP(I34,'Table (4)'!$B$3:$C$391,2,FALSE)</f>
        <v>ACCRD SFAS 112 PST EMPLOY BEN</v>
      </c>
      <c r="B34" s="32">
        <v>50</v>
      </c>
      <c r="C34" s="32">
        <v>170</v>
      </c>
      <c r="D34" s="32" t="s">
        <v>906</v>
      </c>
      <c r="E34" s="32" t="s">
        <v>466</v>
      </c>
      <c r="F34" s="32" t="s">
        <v>762</v>
      </c>
      <c r="G34" s="34">
        <v>1901001</v>
      </c>
      <c r="H34" s="32" t="s">
        <v>699</v>
      </c>
      <c r="I34" s="32" t="s">
        <v>777</v>
      </c>
      <c r="J34" s="32" t="s">
        <v>640</v>
      </c>
      <c r="K34" s="75">
        <v>662809.73</v>
      </c>
      <c r="L34" s="74">
        <v>635669.06999999995</v>
      </c>
      <c r="M34" s="32">
        <v>662809.73</v>
      </c>
      <c r="N34" s="32"/>
      <c r="O34" s="32"/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 t="s">
        <v>470</v>
      </c>
      <c r="V34" s="32" t="s">
        <v>641</v>
      </c>
      <c r="W34" s="32" t="s">
        <v>642</v>
      </c>
    </row>
    <row r="35" spans="1:23" x14ac:dyDescent="0.3">
      <c r="A35" s="30" t="str">
        <f>VLOOKUP(I35,'Table (4)'!$B$3:$C$391,2,FALSE)</f>
        <v>ACCRD BOOK ARO EXPENSE - SFAS 143</v>
      </c>
      <c r="B35" s="32">
        <v>50</v>
      </c>
      <c r="C35" s="32">
        <v>170</v>
      </c>
      <c r="D35" s="32" t="s">
        <v>906</v>
      </c>
      <c r="E35" s="32" t="s">
        <v>466</v>
      </c>
      <c r="F35" s="32" t="s">
        <v>762</v>
      </c>
      <c r="G35" s="34">
        <v>1901001</v>
      </c>
      <c r="H35" s="32" t="s">
        <v>698</v>
      </c>
      <c r="I35" s="32" t="s">
        <v>776</v>
      </c>
      <c r="J35" s="32" t="s">
        <v>640</v>
      </c>
      <c r="K35" s="75">
        <v>240585.76</v>
      </c>
      <c r="L35" s="74">
        <v>161615.13</v>
      </c>
      <c r="M35" s="32">
        <v>240585.76</v>
      </c>
      <c r="N35" s="32"/>
      <c r="O35" s="32"/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 t="s">
        <v>470</v>
      </c>
      <c r="V35" s="32" t="s">
        <v>641</v>
      </c>
      <c r="W35" s="32" t="s">
        <v>642</v>
      </c>
    </row>
    <row r="36" spans="1:23" x14ac:dyDescent="0.3">
      <c r="A36" s="30" t="str">
        <f>VLOOKUP(I36,'Table (4)'!$B$3:$C$391,2,FALSE)</f>
        <v>FIN 48 - DEFD STATE INCOME TAXES</v>
      </c>
      <c r="B36" s="32">
        <v>50</v>
      </c>
      <c r="C36" s="32">
        <v>170</v>
      </c>
      <c r="D36" s="32" t="s">
        <v>906</v>
      </c>
      <c r="E36" s="32" t="s">
        <v>466</v>
      </c>
      <c r="F36" s="32" t="s">
        <v>762</v>
      </c>
      <c r="G36" s="34">
        <v>1901001</v>
      </c>
      <c r="H36" s="32" t="s">
        <v>773</v>
      </c>
      <c r="I36" s="32" t="s">
        <v>772</v>
      </c>
      <c r="J36" s="32" t="s">
        <v>640</v>
      </c>
      <c r="K36" s="75">
        <v>-93.8</v>
      </c>
      <c r="L36" s="74">
        <v>-29385.3</v>
      </c>
      <c r="M36" s="32">
        <v>-93.8</v>
      </c>
      <c r="N36" s="32"/>
      <c r="O36" s="32"/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 t="s">
        <v>470</v>
      </c>
      <c r="V36" s="32" t="s">
        <v>641</v>
      </c>
      <c r="W36" s="32" t="s">
        <v>642</v>
      </c>
    </row>
    <row r="37" spans="1:23" x14ac:dyDescent="0.3">
      <c r="A37" s="30" t="str">
        <f>VLOOKUP(I37,'Table (4)'!$B$3:$C$391,2,FALSE)</f>
        <v>ACCRD SIT TX RESERVE-LNG-TERM-FIN 48</v>
      </c>
      <c r="B37" s="32">
        <v>50</v>
      </c>
      <c r="C37" s="32">
        <v>170</v>
      </c>
      <c r="D37" s="32" t="s">
        <v>906</v>
      </c>
      <c r="E37" s="32" t="s">
        <v>466</v>
      </c>
      <c r="F37" s="32" t="s">
        <v>762</v>
      </c>
      <c r="G37" s="34">
        <v>1901001</v>
      </c>
      <c r="H37" s="32" t="s">
        <v>690</v>
      </c>
      <c r="I37" s="32" t="s">
        <v>767</v>
      </c>
      <c r="J37" s="32" t="s">
        <v>640</v>
      </c>
      <c r="K37" s="75">
        <v>700201.34</v>
      </c>
      <c r="L37" s="74">
        <v>984318.39</v>
      </c>
      <c r="M37" s="32">
        <v>700201.34</v>
      </c>
      <c r="N37" s="32"/>
      <c r="O37" s="32"/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 t="s">
        <v>470</v>
      </c>
      <c r="V37" s="32" t="s">
        <v>641</v>
      </c>
      <c r="W37" s="32" t="s">
        <v>642</v>
      </c>
    </row>
    <row r="38" spans="1:23" x14ac:dyDescent="0.3">
      <c r="A38" s="30" t="str">
        <f>VLOOKUP(I38,'Table (4)'!$B$3:$C$391,2,FALSE)</f>
        <v>ACCRD SIT TX RESERVE-LNG-TERM-FIN 48</v>
      </c>
      <c r="B38" s="32">
        <v>50</v>
      </c>
      <c r="C38" s="32">
        <v>170</v>
      </c>
      <c r="D38" s="32" t="s">
        <v>906</v>
      </c>
      <c r="E38" s="32" t="s">
        <v>466</v>
      </c>
      <c r="F38" s="32" t="s">
        <v>762</v>
      </c>
      <c r="G38" s="34">
        <v>1901001</v>
      </c>
      <c r="H38" s="32" t="s">
        <v>766</v>
      </c>
      <c r="I38" s="32" t="s">
        <v>765</v>
      </c>
      <c r="J38" s="32" t="s">
        <v>640</v>
      </c>
      <c r="K38" s="75">
        <v>156248</v>
      </c>
      <c r="L38" s="74">
        <v>156248</v>
      </c>
      <c r="M38" s="32">
        <v>156248</v>
      </c>
      <c r="N38" s="32"/>
      <c r="O38" s="32"/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 t="s">
        <v>470</v>
      </c>
      <c r="V38" s="32" t="s">
        <v>641</v>
      </c>
      <c r="W38" s="32" t="s">
        <v>642</v>
      </c>
    </row>
    <row r="39" spans="1:23" x14ac:dyDescent="0.3">
      <c r="A39" s="30" t="str">
        <f>VLOOKUP(I39,'Table (4)'!$B$3:$C$391,2,FALSE)</f>
        <v>ACCRD SIT TX RESERVE-SHRT-TERM-FIN 48</v>
      </c>
      <c r="B39" s="32">
        <v>50</v>
      </c>
      <c r="C39" s="32">
        <v>170</v>
      </c>
      <c r="D39" s="32" t="s">
        <v>906</v>
      </c>
      <c r="E39" s="32" t="s">
        <v>466</v>
      </c>
      <c r="F39" s="32" t="s">
        <v>762</v>
      </c>
      <c r="G39" s="34">
        <v>1901001</v>
      </c>
      <c r="H39" s="32" t="s">
        <v>689</v>
      </c>
      <c r="I39" s="32" t="s">
        <v>764</v>
      </c>
      <c r="J39" s="32" t="s">
        <v>640</v>
      </c>
      <c r="K39" s="75">
        <v>143.5</v>
      </c>
      <c r="L39" s="74">
        <v>16574.599999999999</v>
      </c>
      <c r="M39" s="32">
        <v>143.5</v>
      </c>
      <c r="N39" s="32"/>
      <c r="O39" s="32"/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 t="s">
        <v>470</v>
      </c>
      <c r="V39" s="32" t="s">
        <v>641</v>
      </c>
      <c r="W39" s="32" t="s">
        <v>642</v>
      </c>
    </row>
    <row r="40" spans="1:23" x14ac:dyDescent="0.3">
      <c r="A40" s="30" t="str">
        <f>VLOOKUP(I40,'Table (4)'!$B$3:$C$391,2,FALSE)</f>
        <v>1991-1996 IRS AUDIT SETTLEMENT</v>
      </c>
      <c r="B40" s="32">
        <v>50</v>
      </c>
      <c r="C40" s="32">
        <v>170</v>
      </c>
      <c r="D40" s="32" t="s">
        <v>906</v>
      </c>
      <c r="E40" s="32" t="s">
        <v>466</v>
      </c>
      <c r="F40" s="32" t="s">
        <v>762</v>
      </c>
      <c r="G40" s="34">
        <v>1901001</v>
      </c>
      <c r="H40" s="32" t="s">
        <v>686</v>
      </c>
      <c r="I40" s="32" t="s">
        <v>850</v>
      </c>
      <c r="J40" s="32" t="s">
        <v>640</v>
      </c>
      <c r="K40" s="75">
        <v>-407875.23</v>
      </c>
      <c r="L40" s="74">
        <v>-407875.23</v>
      </c>
      <c r="M40" s="32">
        <v>-407875.23</v>
      </c>
      <c r="N40" s="32"/>
      <c r="O40" s="32"/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 t="s">
        <v>470</v>
      </c>
      <c r="V40" s="32" t="s">
        <v>641</v>
      </c>
      <c r="W40" s="32" t="s">
        <v>642</v>
      </c>
    </row>
    <row r="41" spans="1:23" x14ac:dyDescent="0.3">
      <c r="A41" s="30" t="str">
        <f>VLOOKUP(I41,'Table (4)'!$B$3:$C$391,2,FALSE)</f>
        <v>1997-2003 IRS AUDIT SETTLEMENT</v>
      </c>
      <c r="B41" s="32">
        <v>50</v>
      </c>
      <c r="C41" s="32">
        <v>170</v>
      </c>
      <c r="D41" s="32" t="s">
        <v>906</v>
      </c>
      <c r="E41" s="32" t="s">
        <v>466</v>
      </c>
      <c r="F41" s="32" t="s">
        <v>762</v>
      </c>
      <c r="G41" s="34">
        <v>1901001</v>
      </c>
      <c r="H41" s="32" t="s">
        <v>685</v>
      </c>
      <c r="I41" s="32" t="s">
        <v>849</v>
      </c>
      <c r="J41" s="32" t="s">
        <v>640</v>
      </c>
      <c r="K41" s="75">
        <v>2981517.7</v>
      </c>
      <c r="L41" s="74">
        <v>2480480.4500000002</v>
      </c>
      <c r="M41" s="32">
        <v>2981517.7</v>
      </c>
      <c r="N41" s="32"/>
      <c r="O41" s="32"/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 t="s">
        <v>470</v>
      </c>
      <c r="V41" s="32" t="s">
        <v>641</v>
      </c>
      <c r="W41" s="32" t="s">
        <v>642</v>
      </c>
    </row>
    <row r="42" spans="1:23" x14ac:dyDescent="0.3">
      <c r="A42" s="30" t="str">
        <f>VLOOKUP(I42,'Table (4)'!$B$3:$C$391,2,FALSE)</f>
        <v>IRS CAPITALIZATION ADJUSTMENT</v>
      </c>
      <c r="B42" s="32">
        <v>50</v>
      </c>
      <c r="C42" s="32">
        <v>170</v>
      </c>
      <c r="D42" s="32" t="s">
        <v>906</v>
      </c>
      <c r="E42" s="32" t="s">
        <v>466</v>
      </c>
      <c r="F42" s="32" t="s">
        <v>762</v>
      </c>
      <c r="G42" s="34">
        <v>1901001</v>
      </c>
      <c r="H42" s="32" t="s">
        <v>683</v>
      </c>
      <c r="I42" s="32" t="s">
        <v>763</v>
      </c>
      <c r="J42" s="32" t="s">
        <v>640</v>
      </c>
      <c r="K42" s="75">
        <v>-85211</v>
      </c>
      <c r="L42" s="74">
        <v>-62147.01</v>
      </c>
      <c r="M42" s="32">
        <v>-85211</v>
      </c>
      <c r="N42" s="32"/>
      <c r="O42" s="32"/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 t="s">
        <v>470</v>
      </c>
      <c r="V42" s="32" t="s">
        <v>641</v>
      </c>
      <c r="W42" s="32" t="s">
        <v>642</v>
      </c>
    </row>
    <row r="43" spans="1:23" x14ac:dyDescent="0.3">
      <c r="A43" s="30" t="str">
        <f>VLOOKUP(I43,'Table (4)'!$B$3:$C$391,2,FALSE)</f>
        <v>AMT CREDIT - DEFERRED</v>
      </c>
      <c r="B43" s="32">
        <v>50</v>
      </c>
      <c r="C43" s="32">
        <v>170</v>
      </c>
      <c r="D43" s="32" t="s">
        <v>906</v>
      </c>
      <c r="E43" s="32" t="s">
        <v>466</v>
      </c>
      <c r="F43" s="32" t="s">
        <v>762</v>
      </c>
      <c r="G43" s="34">
        <v>1901001</v>
      </c>
      <c r="H43" s="32" t="s">
        <v>682</v>
      </c>
      <c r="I43" s="32" t="s">
        <v>761</v>
      </c>
      <c r="J43" s="32" t="s">
        <v>640</v>
      </c>
      <c r="K43" s="75">
        <v>59354</v>
      </c>
      <c r="L43" s="74">
        <v>59354</v>
      </c>
      <c r="M43" s="32">
        <v>59354</v>
      </c>
      <c r="N43" s="32"/>
      <c r="O43" s="32"/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 t="s">
        <v>470</v>
      </c>
      <c r="V43" s="32" t="s">
        <v>641</v>
      </c>
      <c r="W43" s="32" t="s">
        <v>642</v>
      </c>
    </row>
    <row r="44" spans="1:23" x14ac:dyDescent="0.3">
      <c r="A44" s="30" t="str">
        <f>VLOOKUP(I44,'Table (4)'!$B$3:$C$391,2,FALSE)</f>
        <v>NOL &amp; TAX CREDIT C/F - DEF TAX ASSET</v>
      </c>
      <c r="B44" s="32">
        <v>50</v>
      </c>
      <c r="C44" s="32">
        <v>132</v>
      </c>
      <c r="D44" s="32" t="s">
        <v>910</v>
      </c>
      <c r="E44" s="32" t="s">
        <v>466</v>
      </c>
      <c r="F44" s="32" t="s">
        <v>762</v>
      </c>
      <c r="G44" s="34">
        <v>1901001</v>
      </c>
      <c r="H44" s="32" t="s">
        <v>803</v>
      </c>
      <c r="I44" s="32" t="s">
        <v>802</v>
      </c>
      <c r="J44" s="32" t="s">
        <v>640</v>
      </c>
      <c r="K44" s="75">
        <v>862031</v>
      </c>
      <c r="L44" s="74">
        <v>7467005</v>
      </c>
      <c r="M44" s="32">
        <v>862031</v>
      </c>
      <c r="N44" s="32"/>
      <c r="O44" s="32"/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 t="s">
        <v>470</v>
      </c>
      <c r="V44" s="32" t="s">
        <v>641</v>
      </c>
      <c r="W44" s="32" t="s">
        <v>642</v>
      </c>
    </row>
    <row r="45" spans="1:23" x14ac:dyDescent="0.3">
      <c r="A45" s="30" t="str">
        <f>VLOOKUP(I45,'Table (4)'!$B$3:$C$391,2,FALSE)</f>
        <v>NOL &amp; TAX CREDIT C/F - DEF TAX ASSET</v>
      </c>
      <c r="B45" s="32">
        <v>50</v>
      </c>
      <c r="C45" s="32">
        <v>132</v>
      </c>
      <c r="D45" s="32" t="s">
        <v>910</v>
      </c>
      <c r="E45" s="32" t="s">
        <v>466</v>
      </c>
      <c r="F45" s="32" t="s">
        <v>762</v>
      </c>
      <c r="G45" s="34">
        <v>1901001</v>
      </c>
      <c r="H45" s="32" t="s">
        <v>847</v>
      </c>
      <c r="I45" s="32" t="s">
        <v>846</v>
      </c>
      <c r="J45" s="32" t="s">
        <v>640</v>
      </c>
      <c r="K45" s="75">
        <v>1012995</v>
      </c>
      <c r="L45" s="74">
        <v>1012995</v>
      </c>
      <c r="M45" s="32">
        <v>1012995</v>
      </c>
      <c r="N45" s="32"/>
      <c r="O45" s="32"/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 t="s">
        <v>470</v>
      </c>
      <c r="V45" s="32" t="s">
        <v>641</v>
      </c>
      <c r="W45" s="32" t="s">
        <v>642</v>
      </c>
    </row>
    <row r="46" spans="1:23" x14ac:dyDescent="0.3">
      <c r="A46" s="30" t="str">
        <f>VLOOKUP(I46,'Table (4)'!$B$3:$C$391,2,FALSE)</f>
        <v>INT EXP CAPITALIZED FOR TAX</v>
      </c>
      <c r="B46" s="32">
        <v>50</v>
      </c>
      <c r="C46" s="32">
        <v>132</v>
      </c>
      <c r="D46" s="32" t="s">
        <v>910</v>
      </c>
      <c r="E46" s="32" t="s">
        <v>466</v>
      </c>
      <c r="F46" s="32" t="s">
        <v>762</v>
      </c>
      <c r="G46" s="34">
        <v>1901001</v>
      </c>
      <c r="H46" s="32" t="s">
        <v>756</v>
      </c>
      <c r="I46" s="32" t="s">
        <v>801</v>
      </c>
      <c r="J46" s="32" t="s">
        <v>640</v>
      </c>
      <c r="K46" s="75">
        <v>12636582.550000001</v>
      </c>
      <c r="L46" s="74">
        <v>13966255.619999999</v>
      </c>
      <c r="M46" s="32">
        <v>12636582.550000001</v>
      </c>
      <c r="N46" s="32"/>
      <c r="O46" s="32"/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 t="s">
        <v>470</v>
      </c>
      <c r="V46" s="32" t="s">
        <v>641</v>
      </c>
      <c r="W46" s="32" t="s">
        <v>642</v>
      </c>
    </row>
    <row r="47" spans="1:23" x14ac:dyDescent="0.3">
      <c r="A47" s="30" t="str">
        <f>VLOOKUP(I47,'Table (4)'!$B$3:$C$391,2,FALSE)</f>
        <v>INT EXP CAPITALIZED FOR TAX</v>
      </c>
      <c r="B47" s="32">
        <v>50</v>
      </c>
      <c r="C47" s="32">
        <v>132</v>
      </c>
      <c r="D47" s="32" t="s">
        <v>910</v>
      </c>
      <c r="E47" s="32" t="s">
        <v>466</v>
      </c>
      <c r="F47" s="32" t="s">
        <v>762</v>
      </c>
      <c r="G47" s="34">
        <v>1901001</v>
      </c>
      <c r="H47" s="32" t="s">
        <v>800</v>
      </c>
      <c r="I47" s="32" t="s">
        <v>799</v>
      </c>
      <c r="J47" s="32" t="s">
        <v>640</v>
      </c>
      <c r="K47" s="75">
        <v>-4013670</v>
      </c>
      <c r="L47" s="74">
        <v>-4456768</v>
      </c>
      <c r="M47" s="32">
        <v>-4013670</v>
      </c>
      <c r="N47" s="32"/>
      <c r="O47" s="32"/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 t="s">
        <v>470</v>
      </c>
      <c r="V47" s="32" t="s">
        <v>641</v>
      </c>
      <c r="W47" s="32" t="s">
        <v>642</v>
      </c>
    </row>
    <row r="48" spans="1:23" x14ac:dyDescent="0.3">
      <c r="A48" s="30" t="str">
        <f>VLOOKUP(I48,'Table (4)'!$B$3:$C$391,2,FALSE)</f>
        <v>TXBL INT INC CAP FOR BK-BFSHAW</v>
      </c>
      <c r="B48" s="32">
        <v>50</v>
      </c>
      <c r="C48" s="32">
        <v>132</v>
      </c>
      <c r="D48" s="32" t="s">
        <v>910</v>
      </c>
      <c r="E48" s="32" t="s">
        <v>466</v>
      </c>
      <c r="F48" s="32" t="s">
        <v>762</v>
      </c>
      <c r="G48" s="34">
        <v>1901001</v>
      </c>
      <c r="H48" s="32" t="s">
        <v>1021</v>
      </c>
      <c r="I48" s="32" t="s">
        <v>1083</v>
      </c>
      <c r="J48" s="32" t="s">
        <v>640</v>
      </c>
      <c r="K48" s="75">
        <v>39182</v>
      </c>
      <c r="L48" s="74">
        <v>39182</v>
      </c>
      <c r="M48" s="32">
        <v>39182</v>
      </c>
      <c r="N48" s="32"/>
      <c r="O48" s="32"/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 t="s">
        <v>470</v>
      </c>
      <c r="V48" s="32" t="s">
        <v>641</v>
      </c>
      <c r="W48" s="32" t="s">
        <v>642</v>
      </c>
    </row>
    <row r="49" spans="1:23" x14ac:dyDescent="0.3">
      <c r="A49" s="30" t="str">
        <f>VLOOKUP(I49,'Table (4)'!$B$3:$C$391,2,FALSE)</f>
        <v>TXBL INT INC CAP FOR BK-BFSHAW</v>
      </c>
      <c r="B49" s="32">
        <v>50</v>
      </c>
      <c r="C49" s="32">
        <v>132</v>
      </c>
      <c r="D49" s="32" t="s">
        <v>910</v>
      </c>
      <c r="E49" s="32" t="s">
        <v>466</v>
      </c>
      <c r="F49" s="32" t="s">
        <v>762</v>
      </c>
      <c r="G49" s="34">
        <v>1901001</v>
      </c>
      <c r="H49" s="32" t="s">
        <v>1084</v>
      </c>
      <c r="I49" s="32" t="s">
        <v>1085</v>
      </c>
      <c r="J49" s="32" t="s">
        <v>640</v>
      </c>
      <c r="K49" s="75">
        <v>-35917</v>
      </c>
      <c r="L49" s="74">
        <v>-37223</v>
      </c>
      <c r="M49" s="32">
        <v>-35917</v>
      </c>
      <c r="N49" s="32"/>
      <c r="O49" s="32"/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 t="s">
        <v>470</v>
      </c>
      <c r="V49" s="32" t="s">
        <v>641</v>
      </c>
      <c r="W49" s="32" t="s">
        <v>642</v>
      </c>
    </row>
    <row r="50" spans="1:23" x14ac:dyDescent="0.3">
      <c r="A50" s="30" t="str">
        <f>VLOOKUP(I50,'Table (4)'!$B$3:$C$391,2,FALSE)</f>
        <v>INT EXP CAPD TAX - RKPT SPARES</v>
      </c>
      <c r="B50" s="32">
        <v>50</v>
      </c>
      <c r="C50" s="32">
        <v>132</v>
      </c>
      <c r="D50" s="32" t="s">
        <v>910</v>
      </c>
      <c r="E50" s="32" t="s">
        <v>466</v>
      </c>
      <c r="F50" s="32" t="s">
        <v>762</v>
      </c>
      <c r="G50" s="34">
        <v>1901001</v>
      </c>
      <c r="H50" s="32" t="s">
        <v>1022</v>
      </c>
      <c r="I50" s="32" t="s">
        <v>1086</v>
      </c>
      <c r="J50" s="32" t="s">
        <v>640</v>
      </c>
      <c r="K50" s="75">
        <v>90297</v>
      </c>
      <c r="L50" s="74">
        <v>90297</v>
      </c>
      <c r="M50" s="32">
        <v>90297</v>
      </c>
      <c r="N50" s="32"/>
      <c r="O50" s="32"/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 t="s">
        <v>470</v>
      </c>
      <c r="V50" s="32" t="s">
        <v>641</v>
      </c>
      <c r="W50" s="32" t="s">
        <v>642</v>
      </c>
    </row>
    <row r="51" spans="1:23" x14ac:dyDescent="0.3">
      <c r="A51" s="30" t="str">
        <f>VLOOKUP(I51,'Table (4)'!$B$3:$C$391,2,FALSE)</f>
        <v>INT EXP CAPD TAX - RKPT SPARES</v>
      </c>
      <c r="B51" s="32">
        <v>50</v>
      </c>
      <c r="C51" s="32">
        <v>132</v>
      </c>
      <c r="D51" s="32" t="s">
        <v>910</v>
      </c>
      <c r="E51" s="32" t="s">
        <v>466</v>
      </c>
      <c r="F51" s="32" t="s">
        <v>762</v>
      </c>
      <c r="G51" s="34">
        <v>1901001</v>
      </c>
      <c r="H51" s="32" t="s">
        <v>1087</v>
      </c>
      <c r="I51" s="32" t="s">
        <v>1088</v>
      </c>
      <c r="J51" s="32" t="s">
        <v>640</v>
      </c>
      <c r="K51" s="75">
        <v>-90297</v>
      </c>
      <c r="L51" s="74">
        <v>-90297</v>
      </c>
      <c r="M51" s="32">
        <v>-90297</v>
      </c>
      <c r="N51" s="32"/>
      <c r="O51" s="32"/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 t="s">
        <v>470</v>
      </c>
      <c r="V51" s="32" t="s">
        <v>641</v>
      </c>
      <c r="W51" s="32" t="s">
        <v>642</v>
      </c>
    </row>
    <row r="52" spans="1:23" x14ac:dyDescent="0.3">
      <c r="A52" s="30" t="str">
        <f>VLOOKUP(I52,'Table (4)'!$B$3:$C$391,2,FALSE)</f>
        <v>PROPERTY TAX - NEW METHOD - BOOK</v>
      </c>
      <c r="B52" s="32">
        <v>50</v>
      </c>
      <c r="C52" s="32">
        <v>132</v>
      </c>
      <c r="D52" s="32" t="s">
        <v>910</v>
      </c>
      <c r="E52" s="32" t="s">
        <v>466</v>
      </c>
      <c r="F52" s="32" t="s">
        <v>762</v>
      </c>
      <c r="G52" s="34">
        <v>1901001</v>
      </c>
      <c r="H52" s="32" t="s">
        <v>534</v>
      </c>
      <c r="I52" s="32" t="s">
        <v>535</v>
      </c>
      <c r="J52" s="32" t="s">
        <v>640</v>
      </c>
      <c r="K52" s="75">
        <v>779427</v>
      </c>
      <c r="L52" s="74">
        <v>275766.46999999997</v>
      </c>
      <c r="M52" s="32">
        <v>779427</v>
      </c>
      <c r="N52" s="32"/>
      <c r="O52" s="32"/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 t="s">
        <v>470</v>
      </c>
      <c r="V52" s="32" t="s">
        <v>641</v>
      </c>
      <c r="W52" s="32" t="s">
        <v>642</v>
      </c>
    </row>
    <row r="53" spans="1:23" x14ac:dyDescent="0.3">
      <c r="A53" s="30" t="str">
        <f>VLOOKUP(I53,'Table (4)'!$B$3:$C$391,2,FALSE)</f>
        <v>PROVS POSS REV REFDS</v>
      </c>
      <c r="B53" s="32">
        <v>50</v>
      </c>
      <c r="C53" s="32">
        <v>132</v>
      </c>
      <c r="D53" s="32" t="s">
        <v>910</v>
      </c>
      <c r="E53" s="32" t="s">
        <v>466</v>
      </c>
      <c r="F53" s="32" t="s">
        <v>762</v>
      </c>
      <c r="G53" s="34">
        <v>1901001</v>
      </c>
      <c r="H53" s="32" t="s">
        <v>795</v>
      </c>
      <c r="I53" s="32" t="s">
        <v>794</v>
      </c>
      <c r="J53" s="32" t="s">
        <v>640</v>
      </c>
      <c r="K53" s="75">
        <v>-697816.7</v>
      </c>
      <c r="L53" s="74">
        <v>340789.54</v>
      </c>
      <c r="M53" s="32">
        <v>-697816.7</v>
      </c>
      <c r="N53" s="32"/>
      <c r="O53" s="32"/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 t="s">
        <v>470</v>
      </c>
      <c r="V53" s="32" t="s">
        <v>641</v>
      </c>
      <c r="W53" s="32" t="s">
        <v>642</v>
      </c>
    </row>
    <row r="54" spans="1:23" x14ac:dyDescent="0.3">
      <c r="A54" s="30" t="str">
        <f>VLOOKUP(I54,'Table (4)'!$B$3:$C$391,2,FALSE)</f>
        <v>DEFD BK GAIN-RKPT 2 SALE/LEASE</v>
      </c>
      <c r="B54" s="32">
        <v>50</v>
      </c>
      <c r="C54" s="32">
        <v>132</v>
      </c>
      <c r="D54" s="32" t="s">
        <v>910</v>
      </c>
      <c r="E54" s="32" t="s">
        <v>466</v>
      </c>
      <c r="F54" s="32" t="s">
        <v>762</v>
      </c>
      <c r="G54" s="34">
        <v>1901001</v>
      </c>
      <c r="H54" s="32" t="s">
        <v>1027</v>
      </c>
      <c r="I54" s="32" t="s">
        <v>1089</v>
      </c>
      <c r="J54" s="32" t="s">
        <v>640</v>
      </c>
      <c r="K54" s="75">
        <v>8994307.8100000005</v>
      </c>
      <c r="L54" s="74">
        <v>7696957.21</v>
      </c>
      <c r="M54" s="32">
        <v>8994307.8100000005</v>
      </c>
      <c r="N54" s="32"/>
      <c r="O54" s="32"/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 t="s">
        <v>470</v>
      </c>
      <c r="V54" s="32" t="s">
        <v>641</v>
      </c>
      <c r="W54" s="32" t="s">
        <v>642</v>
      </c>
    </row>
    <row r="55" spans="1:23" x14ac:dyDescent="0.3">
      <c r="A55" s="30" t="str">
        <f>VLOOKUP(I55,'Table (4)'!$B$3:$C$391,2,FALSE)</f>
        <v>DEFD BK GAIN-RKPT 2 SALE/LEASE</v>
      </c>
      <c r="B55" s="32">
        <v>50</v>
      </c>
      <c r="C55" s="32">
        <v>132</v>
      </c>
      <c r="D55" s="32" t="s">
        <v>910</v>
      </c>
      <c r="E55" s="32" t="s">
        <v>466</v>
      </c>
      <c r="F55" s="32" t="s">
        <v>762</v>
      </c>
      <c r="G55" s="34">
        <v>1901001</v>
      </c>
      <c r="H55" s="32" t="s">
        <v>1090</v>
      </c>
      <c r="I55" s="32" t="s">
        <v>1091</v>
      </c>
      <c r="J55" s="32" t="s">
        <v>640</v>
      </c>
      <c r="K55" s="75">
        <v>-257005</v>
      </c>
      <c r="L55" s="74">
        <v>-219937</v>
      </c>
      <c r="M55" s="32">
        <v>-257005</v>
      </c>
      <c r="N55" s="32"/>
      <c r="O55" s="32"/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 t="s">
        <v>470</v>
      </c>
      <c r="V55" s="32" t="s">
        <v>641</v>
      </c>
      <c r="W55" s="32" t="s">
        <v>642</v>
      </c>
    </row>
    <row r="56" spans="1:23" x14ac:dyDescent="0.3">
      <c r="A56" s="30" t="str">
        <f>VLOOKUP(I56,'Table (4)'!$B$3:$C$391,2,FALSE)</f>
        <v>MARK &amp; SPREAD-DEFL-190-A/L</v>
      </c>
      <c r="B56" s="32">
        <v>50</v>
      </c>
      <c r="C56" s="32">
        <v>132</v>
      </c>
      <c r="D56" s="32" t="s">
        <v>910</v>
      </c>
      <c r="E56" s="32" t="s">
        <v>466</v>
      </c>
      <c r="F56" s="32" t="s">
        <v>762</v>
      </c>
      <c r="G56" s="34">
        <v>1901001</v>
      </c>
      <c r="H56" s="32" t="s">
        <v>745</v>
      </c>
      <c r="I56" s="32" t="s">
        <v>845</v>
      </c>
      <c r="J56" s="32" t="s">
        <v>640</v>
      </c>
      <c r="K56" s="75">
        <v>-871424.75</v>
      </c>
      <c r="L56" s="74">
        <v>-502318.6</v>
      </c>
      <c r="M56" s="32">
        <v>-871424.75</v>
      </c>
      <c r="N56" s="32"/>
      <c r="O56" s="32"/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 t="s">
        <v>470</v>
      </c>
      <c r="V56" s="32" t="s">
        <v>641</v>
      </c>
      <c r="W56" s="32" t="s">
        <v>642</v>
      </c>
    </row>
    <row r="57" spans="1:23" x14ac:dyDescent="0.3">
      <c r="A57" s="30" t="str">
        <f>VLOOKUP(I57,'Table (4)'!$B$3:$C$391,2,FALSE)</f>
        <v>PROV WORKER'S COMP</v>
      </c>
      <c r="B57" s="32">
        <v>50</v>
      </c>
      <c r="C57" s="32">
        <v>132</v>
      </c>
      <c r="D57" s="32" t="s">
        <v>910</v>
      </c>
      <c r="E57" s="32" t="s">
        <v>466</v>
      </c>
      <c r="F57" s="32" t="s">
        <v>762</v>
      </c>
      <c r="G57" s="34">
        <v>1901001</v>
      </c>
      <c r="H57" s="32" t="s">
        <v>744</v>
      </c>
      <c r="I57" s="32" t="s">
        <v>793</v>
      </c>
      <c r="J57" s="32" t="s">
        <v>640</v>
      </c>
      <c r="K57" s="75">
        <v>19894.169999999998</v>
      </c>
      <c r="L57" s="74">
        <v>16336.57</v>
      </c>
      <c r="M57" s="32">
        <v>19894.169999999998</v>
      </c>
      <c r="N57" s="32"/>
      <c r="O57" s="32"/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 t="s">
        <v>470</v>
      </c>
      <c r="V57" s="32" t="s">
        <v>641</v>
      </c>
      <c r="W57" s="32" t="s">
        <v>642</v>
      </c>
    </row>
    <row r="58" spans="1:23" x14ac:dyDescent="0.3">
      <c r="A58" s="30" t="str">
        <f>VLOOKUP(I58,'Table (4)'!$B$3:$C$391,2,FALSE)</f>
        <v>ACCRUED BK PENSION EXPENSE</v>
      </c>
      <c r="B58" s="32">
        <v>50</v>
      </c>
      <c r="C58" s="32">
        <v>132</v>
      </c>
      <c r="D58" s="32" t="s">
        <v>910</v>
      </c>
      <c r="E58" s="32" t="s">
        <v>466</v>
      </c>
      <c r="F58" s="32" t="s">
        <v>762</v>
      </c>
      <c r="G58" s="34">
        <v>1901001</v>
      </c>
      <c r="H58" s="32" t="s">
        <v>56</v>
      </c>
      <c r="I58" s="32" t="s">
        <v>536</v>
      </c>
      <c r="J58" s="32" t="s">
        <v>640</v>
      </c>
      <c r="K58" s="75">
        <v>-6924537.3300000001</v>
      </c>
      <c r="L58" s="74">
        <v>-6943443.0700000003</v>
      </c>
      <c r="M58" s="32">
        <v>-6924537.3300000001</v>
      </c>
      <c r="N58" s="32"/>
      <c r="O58" s="32"/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 t="s">
        <v>470</v>
      </c>
      <c r="V58" s="32" t="s">
        <v>641</v>
      </c>
      <c r="W58" s="32" t="s">
        <v>642</v>
      </c>
    </row>
    <row r="59" spans="1:23" x14ac:dyDescent="0.3">
      <c r="A59" s="30" t="str">
        <f>VLOOKUP(I59,'Table (4)'!$B$3:$C$391,2,FALSE)</f>
        <v>ACCRUED BK PENSION COSTS - SFAS 158</v>
      </c>
      <c r="B59" s="32">
        <v>50</v>
      </c>
      <c r="C59" s="32">
        <v>132</v>
      </c>
      <c r="D59" s="32" t="s">
        <v>910</v>
      </c>
      <c r="E59" s="32" t="s">
        <v>466</v>
      </c>
      <c r="F59" s="32" t="s">
        <v>762</v>
      </c>
      <c r="G59" s="34">
        <v>1901001</v>
      </c>
      <c r="H59" s="32" t="s">
        <v>88</v>
      </c>
      <c r="I59" s="32" t="s">
        <v>537</v>
      </c>
      <c r="J59" s="32" t="s">
        <v>640</v>
      </c>
      <c r="K59" s="75">
        <v>9805745.25</v>
      </c>
      <c r="L59" s="74">
        <v>7669230.7999999998</v>
      </c>
      <c r="M59" s="32">
        <v>9805745.25</v>
      </c>
      <c r="N59" s="32"/>
      <c r="O59" s="32"/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 t="s">
        <v>470</v>
      </c>
      <c r="V59" s="32" t="s">
        <v>641</v>
      </c>
      <c r="W59" s="32" t="s">
        <v>642</v>
      </c>
    </row>
    <row r="60" spans="1:23" x14ac:dyDescent="0.3">
      <c r="A60" s="30" t="str">
        <f>VLOOKUP(I60,'Table (4)'!$B$3:$C$391,2,FALSE)</f>
        <v>SUPPLEMENTAL EXECUTIVE RETIREMENT PLAN</v>
      </c>
      <c r="B60" s="32">
        <v>50</v>
      </c>
      <c r="C60" s="32">
        <v>132</v>
      </c>
      <c r="D60" s="32" t="s">
        <v>910</v>
      </c>
      <c r="E60" s="32" t="s">
        <v>466</v>
      </c>
      <c r="F60" s="32" t="s">
        <v>762</v>
      </c>
      <c r="G60" s="34">
        <v>1901001</v>
      </c>
      <c r="H60" s="32" t="s">
        <v>743</v>
      </c>
      <c r="I60" s="32" t="s">
        <v>844</v>
      </c>
      <c r="J60" s="32" t="s">
        <v>640</v>
      </c>
      <c r="K60" s="75">
        <v>6619.59</v>
      </c>
      <c r="L60" s="74">
        <v>6620.98</v>
      </c>
      <c r="M60" s="32">
        <v>6619.59</v>
      </c>
      <c r="N60" s="32"/>
      <c r="O60" s="32"/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 t="s">
        <v>470</v>
      </c>
      <c r="V60" s="32" t="s">
        <v>641</v>
      </c>
      <c r="W60" s="32" t="s">
        <v>642</v>
      </c>
    </row>
    <row r="61" spans="1:23" x14ac:dyDescent="0.3">
      <c r="A61" s="30" t="str">
        <f>VLOOKUP(I61,'Table (4)'!$B$3:$C$391,2,FALSE)</f>
        <v>ACCRD SUP EXEC RETIR PLAN COSTS-SFAS 158</v>
      </c>
      <c r="B61" s="32">
        <v>50</v>
      </c>
      <c r="C61" s="32">
        <v>132</v>
      </c>
      <c r="D61" s="32" t="s">
        <v>910</v>
      </c>
      <c r="E61" s="32" t="s">
        <v>466</v>
      </c>
      <c r="F61" s="32" t="s">
        <v>762</v>
      </c>
      <c r="G61" s="34">
        <v>1901001</v>
      </c>
      <c r="H61" s="32" t="s">
        <v>742</v>
      </c>
      <c r="I61" s="32" t="s">
        <v>843</v>
      </c>
      <c r="J61" s="32" t="s">
        <v>640</v>
      </c>
      <c r="K61" s="75">
        <v>-6675.2</v>
      </c>
      <c r="L61" s="74">
        <v>-6676.6</v>
      </c>
      <c r="M61" s="32">
        <v>-6675.2</v>
      </c>
      <c r="N61" s="32"/>
      <c r="O61" s="32"/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 t="s">
        <v>470</v>
      </c>
      <c r="V61" s="32" t="s">
        <v>641</v>
      </c>
      <c r="W61" s="32" t="s">
        <v>642</v>
      </c>
    </row>
    <row r="62" spans="1:23" x14ac:dyDescent="0.3">
      <c r="A62" s="30" t="str">
        <f>VLOOKUP(I62,'Table (4)'!$B$3:$C$391,2,FALSE)</f>
        <v>ACCRD BK SUP. SAVINGS PLAN EXP</v>
      </c>
      <c r="B62" s="32">
        <v>50</v>
      </c>
      <c r="C62" s="32">
        <v>132</v>
      </c>
      <c r="D62" s="32" t="s">
        <v>910</v>
      </c>
      <c r="E62" s="32" t="s">
        <v>466</v>
      </c>
      <c r="F62" s="32" t="s">
        <v>762</v>
      </c>
      <c r="G62" s="34">
        <v>1901001</v>
      </c>
      <c r="H62" s="32" t="s">
        <v>741</v>
      </c>
      <c r="I62" s="32" t="s">
        <v>842</v>
      </c>
      <c r="J62" s="32" t="s">
        <v>640</v>
      </c>
      <c r="K62" s="75">
        <v>2</v>
      </c>
      <c r="L62" s="74">
        <v>2</v>
      </c>
      <c r="M62" s="32">
        <v>2</v>
      </c>
      <c r="N62" s="32"/>
      <c r="O62" s="32"/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 t="s">
        <v>470</v>
      </c>
      <c r="V62" s="32" t="s">
        <v>641</v>
      </c>
      <c r="W62" s="32" t="s">
        <v>642</v>
      </c>
    </row>
    <row r="63" spans="1:23" x14ac:dyDescent="0.3">
      <c r="A63" s="30" t="str">
        <f>VLOOKUP(I63,'Table (4)'!$B$3:$C$391,2,FALSE)</f>
        <v>ACCRUED PSI PLAN EXP</v>
      </c>
      <c r="B63" s="32">
        <v>50</v>
      </c>
      <c r="C63" s="32">
        <v>132</v>
      </c>
      <c r="D63" s="32" t="s">
        <v>910</v>
      </c>
      <c r="E63" s="32" t="s">
        <v>466</v>
      </c>
      <c r="F63" s="32" t="s">
        <v>762</v>
      </c>
      <c r="G63" s="34">
        <v>1901001</v>
      </c>
      <c r="H63" s="32" t="s">
        <v>739</v>
      </c>
      <c r="I63" s="32" t="s">
        <v>841</v>
      </c>
      <c r="J63" s="32" t="s">
        <v>640</v>
      </c>
      <c r="K63" s="75">
        <v>53883.62</v>
      </c>
      <c r="L63" s="74">
        <v>64465.11</v>
      </c>
      <c r="M63" s="32">
        <v>53883.62</v>
      </c>
      <c r="N63" s="32"/>
      <c r="O63" s="32"/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 t="s">
        <v>470</v>
      </c>
      <c r="V63" s="32" t="s">
        <v>641</v>
      </c>
      <c r="W63" s="32" t="s">
        <v>642</v>
      </c>
    </row>
    <row r="64" spans="1:23" x14ac:dyDescent="0.3">
      <c r="A64" s="30" t="str">
        <f>VLOOKUP(I64,'Table (4)'!$B$3:$C$391,2,FALSE)</f>
        <v>BK PROV UNCOLL ACCTS</v>
      </c>
      <c r="B64" s="32">
        <v>50</v>
      </c>
      <c r="C64" s="32">
        <v>132</v>
      </c>
      <c r="D64" s="32" t="s">
        <v>910</v>
      </c>
      <c r="E64" s="32" t="s">
        <v>466</v>
      </c>
      <c r="F64" s="32" t="s">
        <v>762</v>
      </c>
      <c r="G64" s="34">
        <v>1901001</v>
      </c>
      <c r="H64" s="32" t="s">
        <v>792</v>
      </c>
      <c r="I64" s="32" t="s">
        <v>791</v>
      </c>
      <c r="J64" s="32" t="s">
        <v>640</v>
      </c>
      <c r="K64" s="75">
        <v>3537.04</v>
      </c>
      <c r="L64" s="74">
        <v>0.62</v>
      </c>
      <c r="M64" s="32">
        <v>3537.04</v>
      </c>
      <c r="N64" s="32"/>
      <c r="O64" s="32"/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 t="s">
        <v>470</v>
      </c>
      <c r="V64" s="32" t="s">
        <v>641</v>
      </c>
      <c r="W64" s="32" t="s">
        <v>642</v>
      </c>
    </row>
    <row r="65" spans="1:23" x14ac:dyDescent="0.3">
      <c r="A65" s="30" t="str">
        <f>VLOOKUP(I65,'Table (4)'!$B$3:$C$391,2,FALSE)</f>
        <v>PROV-TRADING CREDIT RISK - A/L</v>
      </c>
      <c r="B65" s="32">
        <v>50</v>
      </c>
      <c r="C65" s="32">
        <v>132</v>
      </c>
      <c r="D65" s="32" t="s">
        <v>910</v>
      </c>
      <c r="E65" s="32" t="s">
        <v>466</v>
      </c>
      <c r="F65" s="32" t="s">
        <v>762</v>
      </c>
      <c r="G65" s="34">
        <v>1901001</v>
      </c>
      <c r="H65" s="32" t="s">
        <v>737</v>
      </c>
      <c r="I65" s="32" t="s">
        <v>840</v>
      </c>
      <c r="J65" s="32" t="s">
        <v>640</v>
      </c>
      <c r="K65" s="75">
        <v>33581.800000000003</v>
      </c>
      <c r="L65" s="74">
        <v>1449.35</v>
      </c>
      <c r="M65" s="32">
        <v>33581.800000000003</v>
      </c>
      <c r="N65" s="32"/>
      <c r="O65" s="32"/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 t="s">
        <v>470</v>
      </c>
      <c r="V65" s="32" t="s">
        <v>641</v>
      </c>
      <c r="W65" s="32" t="s">
        <v>642</v>
      </c>
    </row>
    <row r="66" spans="1:23" x14ac:dyDescent="0.3">
      <c r="A66" s="30" t="str">
        <f>VLOOKUP(I66,'Table (4)'!$B$3:$C$391,2,FALSE)</f>
        <v>PROV-FAS 157 - A/L</v>
      </c>
      <c r="B66" s="32">
        <v>50</v>
      </c>
      <c r="C66" s="32">
        <v>132</v>
      </c>
      <c r="D66" s="32" t="s">
        <v>910</v>
      </c>
      <c r="E66" s="32" t="s">
        <v>466</v>
      </c>
      <c r="F66" s="32" t="s">
        <v>762</v>
      </c>
      <c r="G66" s="34">
        <v>1901001</v>
      </c>
      <c r="H66" s="32" t="s">
        <v>736</v>
      </c>
      <c r="I66" s="32" t="s">
        <v>839</v>
      </c>
      <c r="J66" s="32" t="s">
        <v>640</v>
      </c>
      <c r="K66" s="75">
        <v>-1783.95</v>
      </c>
      <c r="L66" s="74">
        <v>-4.2</v>
      </c>
      <c r="M66" s="32">
        <v>-1783.95</v>
      </c>
      <c r="N66" s="32"/>
      <c r="O66" s="32"/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 t="s">
        <v>470</v>
      </c>
      <c r="V66" s="32" t="s">
        <v>641</v>
      </c>
      <c r="W66" s="32" t="s">
        <v>642</v>
      </c>
    </row>
    <row r="67" spans="1:23" x14ac:dyDescent="0.3">
      <c r="A67" s="30" t="str">
        <f>VLOOKUP(I67,'Table (4)'!$B$3:$C$391,2,FALSE)</f>
        <v>ACCRD COMPANYWIDE INCENTV PLAN</v>
      </c>
      <c r="B67" s="32">
        <v>50</v>
      </c>
      <c r="C67" s="32">
        <v>132</v>
      </c>
      <c r="D67" s="32" t="s">
        <v>910</v>
      </c>
      <c r="E67" s="32" t="s">
        <v>466</v>
      </c>
      <c r="F67" s="32" t="s">
        <v>762</v>
      </c>
      <c r="G67" s="34">
        <v>1901001</v>
      </c>
      <c r="H67" s="32" t="s">
        <v>734</v>
      </c>
      <c r="I67" s="32" t="s">
        <v>790</v>
      </c>
      <c r="J67" s="32" t="s">
        <v>640</v>
      </c>
      <c r="K67" s="75">
        <v>1460120.17</v>
      </c>
      <c r="L67" s="74">
        <v>1348779.48</v>
      </c>
      <c r="M67" s="32">
        <v>1460120.17</v>
      </c>
      <c r="N67" s="32"/>
      <c r="O67" s="32"/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 t="s">
        <v>470</v>
      </c>
      <c r="V67" s="32" t="s">
        <v>641</v>
      </c>
      <c r="W67" s="32" t="s">
        <v>642</v>
      </c>
    </row>
    <row r="68" spans="1:23" x14ac:dyDescent="0.3">
      <c r="A68" s="30" t="str">
        <f>VLOOKUP(I68,'Table (4)'!$B$3:$C$391,2,FALSE)</f>
        <v>ACCRD ENVIRONMENTAL LIAB-CURRENT</v>
      </c>
      <c r="B68" s="32">
        <v>50</v>
      </c>
      <c r="C68" s="32">
        <v>132</v>
      </c>
      <c r="D68" s="32" t="s">
        <v>910</v>
      </c>
      <c r="E68" s="32" t="s">
        <v>466</v>
      </c>
      <c r="F68" s="32" t="s">
        <v>762</v>
      </c>
      <c r="G68" s="34">
        <v>1901001</v>
      </c>
      <c r="H68" s="32" t="s">
        <v>733</v>
      </c>
      <c r="I68" s="32" t="s">
        <v>856</v>
      </c>
      <c r="J68" s="32" t="s">
        <v>640</v>
      </c>
      <c r="K68" s="75">
        <v>78400.039999999994</v>
      </c>
      <c r="L68" s="74">
        <v>73937.899999999994</v>
      </c>
      <c r="M68" s="32">
        <v>78400.039999999994</v>
      </c>
      <c r="N68" s="32"/>
      <c r="O68" s="32"/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 t="s">
        <v>470</v>
      </c>
      <c r="V68" s="32" t="s">
        <v>641</v>
      </c>
      <c r="W68" s="32" t="s">
        <v>642</v>
      </c>
    </row>
    <row r="69" spans="1:23" x14ac:dyDescent="0.3">
      <c r="A69" s="30" t="str">
        <f>VLOOKUP(I69,'Table (4)'!$B$3:$C$391,2,FALSE)</f>
        <v>ACCRUED BOOK VACATION PAY</v>
      </c>
      <c r="B69" s="32">
        <v>50</v>
      </c>
      <c r="C69" s="32">
        <v>132</v>
      </c>
      <c r="D69" s="32" t="s">
        <v>910</v>
      </c>
      <c r="E69" s="32" t="s">
        <v>466</v>
      </c>
      <c r="F69" s="32" t="s">
        <v>762</v>
      </c>
      <c r="G69" s="34">
        <v>1901001</v>
      </c>
      <c r="H69" s="32" t="s">
        <v>732</v>
      </c>
      <c r="I69" s="32" t="s">
        <v>789</v>
      </c>
      <c r="J69" s="32" t="s">
        <v>640</v>
      </c>
      <c r="K69" s="75">
        <v>741936.74</v>
      </c>
      <c r="L69" s="74">
        <v>685820.34</v>
      </c>
      <c r="M69" s="32">
        <v>741936.74</v>
      </c>
      <c r="N69" s="32"/>
      <c r="O69" s="32"/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 t="s">
        <v>470</v>
      </c>
      <c r="V69" s="32" t="s">
        <v>641</v>
      </c>
      <c r="W69" s="32" t="s">
        <v>642</v>
      </c>
    </row>
    <row r="70" spans="1:23" x14ac:dyDescent="0.3">
      <c r="A70" s="30" t="str">
        <f>VLOOKUP(I70,'Table (4)'!$B$3:$C$391,2,FALSE)</f>
        <v xml:space="preserve">ACCRD ENVIRONMENTAL LIAB-LONG TERM </v>
      </c>
      <c r="B70" s="32">
        <v>50</v>
      </c>
      <c r="C70" s="32">
        <v>132</v>
      </c>
      <c r="D70" s="32" t="s">
        <v>910</v>
      </c>
      <c r="E70" s="32" t="s">
        <v>466</v>
      </c>
      <c r="F70" s="32" t="s">
        <v>762</v>
      </c>
      <c r="G70" s="34">
        <v>1901001</v>
      </c>
      <c r="H70" s="32" t="s">
        <v>1036</v>
      </c>
      <c r="I70" s="32" t="s">
        <v>1092</v>
      </c>
      <c r="J70" s="32" t="s">
        <v>640</v>
      </c>
      <c r="K70" s="75">
        <v>2378877.0299999998</v>
      </c>
      <c r="L70" s="74">
        <v>817675.39</v>
      </c>
      <c r="M70" s="32">
        <v>2378877.0299999998</v>
      </c>
      <c r="N70" s="32"/>
      <c r="O70" s="32"/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 t="s">
        <v>470</v>
      </c>
      <c r="V70" s="32" t="s">
        <v>641</v>
      </c>
      <c r="W70" s="32" t="s">
        <v>642</v>
      </c>
    </row>
    <row r="71" spans="1:23" x14ac:dyDescent="0.3">
      <c r="A71" s="30" t="str">
        <f>VLOOKUP(I71,'Table (4)'!$B$3:$C$391,2,FALSE)</f>
        <v>ACCRD SEMCO ENVIRON REMEDIATION CSTS-S/T</v>
      </c>
      <c r="B71" s="32">
        <v>50</v>
      </c>
      <c r="C71" s="32">
        <v>132</v>
      </c>
      <c r="D71" s="32" t="s">
        <v>910</v>
      </c>
      <c r="E71" s="32" t="s">
        <v>466</v>
      </c>
      <c r="F71" s="32" t="s">
        <v>762</v>
      </c>
      <c r="G71" s="34">
        <v>1901001</v>
      </c>
      <c r="H71" s="32" t="s">
        <v>1038</v>
      </c>
      <c r="I71" s="32" t="s">
        <v>1093</v>
      </c>
      <c r="J71" s="32" t="s">
        <v>640</v>
      </c>
      <c r="K71" s="75">
        <v>278977.38</v>
      </c>
      <c r="L71" s="74">
        <v>1477733.38</v>
      </c>
      <c r="M71" s="32">
        <v>278977.38</v>
      </c>
      <c r="N71" s="32"/>
      <c r="O71" s="32"/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 t="s">
        <v>470</v>
      </c>
      <c r="V71" s="32" t="s">
        <v>641</v>
      </c>
      <c r="W71" s="32" t="s">
        <v>642</v>
      </c>
    </row>
    <row r="72" spans="1:23" x14ac:dyDescent="0.3">
      <c r="A72" s="30" t="str">
        <f>VLOOKUP(I72,'Table (4)'!$B$3:$C$391,2,FALSE)</f>
        <v>ACCRUED BK SEVERANCE BENEFITS</v>
      </c>
      <c r="B72" s="32">
        <v>50</v>
      </c>
      <c r="C72" s="32">
        <v>132</v>
      </c>
      <c r="D72" s="32" t="s">
        <v>910</v>
      </c>
      <c r="E72" s="32" t="s">
        <v>466</v>
      </c>
      <c r="F72" s="32" t="s">
        <v>762</v>
      </c>
      <c r="G72" s="34">
        <v>1901001</v>
      </c>
      <c r="H72" s="32" t="s">
        <v>730</v>
      </c>
      <c r="I72" s="32" t="s">
        <v>837</v>
      </c>
      <c r="J72" s="32" t="s">
        <v>640</v>
      </c>
      <c r="K72" s="75">
        <v>1029658.58</v>
      </c>
      <c r="L72" s="74">
        <v>149914.1</v>
      </c>
      <c r="M72" s="32">
        <v>1029658.58</v>
      </c>
      <c r="N72" s="32"/>
      <c r="O72" s="32"/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 t="s">
        <v>470</v>
      </c>
      <c r="V72" s="32" t="s">
        <v>641</v>
      </c>
      <c r="W72" s="32" t="s">
        <v>642</v>
      </c>
    </row>
    <row r="73" spans="1:23" x14ac:dyDescent="0.3">
      <c r="A73" s="30" t="str">
        <f>VLOOKUP(I73,'Table (4)'!$B$3:$C$391,2,FALSE)</f>
        <v>ACCRUED INTEREST EXP -STATE</v>
      </c>
      <c r="B73" s="32">
        <v>50</v>
      </c>
      <c r="C73" s="32">
        <v>132</v>
      </c>
      <c r="D73" s="32" t="s">
        <v>910</v>
      </c>
      <c r="E73" s="32" t="s">
        <v>466</v>
      </c>
      <c r="F73" s="32" t="s">
        <v>762</v>
      </c>
      <c r="G73" s="34">
        <v>1901001</v>
      </c>
      <c r="H73" s="32" t="s">
        <v>1041</v>
      </c>
      <c r="I73" s="32" t="s">
        <v>1080</v>
      </c>
      <c r="J73" s="32" t="s">
        <v>640</v>
      </c>
      <c r="K73" s="75">
        <v>-8941.1</v>
      </c>
      <c r="L73" s="74">
        <v>-8941.1</v>
      </c>
      <c r="M73" s="32">
        <v>-8941.1</v>
      </c>
      <c r="N73" s="32"/>
      <c r="O73" s="32"/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 t="s">
        <v>470</v>
      </c>
      <c r="V73" s="32" t="s">
        <v>641</v>
      </c>
      <c r="W73" s="32" t="s">
        <v>642</v>
      </c>
    </row>
    <row r="74" spans="1:23" x14ac:dyDescent="0.3">
      <c r="A74" s="30" t="str">
        <f>VLOOKUP(I74,'Table (4)'!$B$3:$C$391,2,FALSE)</f>
        <v>ACCRUED INTEREST EXP -STATE</v>
      </c>
      <c r="B74" s="32">
        <v>50</v>
      </c>
      <c r="C74" s="32">
        <v>132</v>
      </c>
      <c r="D74" s="32" t="s">
        <v>910</v>
      </c>
      <c r="E74" s="32" t="s">
        <v>466</v>
      </c>
      <c r="F74" s="32" t="s">
        <v>762</v>
      </c>
      <c r="G74" s="34">
        <v>1901001</v>
      </c>
      <c r="H74" s="32" t="s">
        <v>1081</v>
      </c>
      <c r="I74" s="32" t="s">
        <v>1080</v>
      </c>
      <c r="J74" s="32" t="s">
        <v>640</v>
      </c>
      <c r="K74" s="75">
        <v>8942</v>
      </c>
      <c r="L74" s="74">
        <v>8942</v>
      </c>
      <c r="M74" s="32">
        <v>8942</v>
      </c>
      <c r="N74" s="32"/>
      <c r="O74" s="32"/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 t="s">
        <v>470</v>
      </c>
      <c r="V74" s="32" t="s">
        <v>641</v>
      </c>
      <c r="W74" s="32" t="s">
        <v>642</v>
      </c>
    </row>
    <row r="75" spans="1:23" x14ac:dyDescent="0.3">
      <c r="A75" s="30" t="str">
        <f>VLOOKUP(I75,'Table (4)'!$B$3:$C$391,2,FALSE)</f>
        <v>ACCRUED INTEREST-LONG-TERM - FIN 48</v>
      </c>
      <c r="B75" s="32">
        <v>50</v>
      </c>
      <c r="C75" s="32">
        <v>132</v>
      </c>
      <c r="D75" s="32" t="s">
        <v>910</v>
      </c>
      <c r="E75" s="32" t="s">
        <v>466</v>
      </c>
      <c r="F75" s="32" t="s">
        <v>762</v>
      </c>
      <c r="G75" s="34">
        <v>1901001</v>
      </c>
      <c r="H75" s="32" t="s">
        <v>728</v>
      </c>
      <c r="I75" s="32" t="s">
        <v>788</v>
      </c>
      <c r="J75" s="32" t="s">
        <v>640</v>
      </c>
      <c r="K75" s="75">
        <v>-61350.1</v>
      </c>
      <c r="L75" s="74">
        <v>-58936.85</v>
      </c>
      <c r="M75" s="32">
        <v>-61350.1</v>
      </c>
      <c r="N75" s="32"/>
      <c r="O75" s="32"/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 t="s">
        <v>470</v>
      </c>
      <c r="V75" s="32" t="s">
        <v>641</v>
      </c>
      <c r="W75" s="32" t="s">
        <v>642</v>
      </c>
    </row>
    <row r="76" spans="1:23" x14ac:dyDescent="0.3">
      <c r="A76" s="30" t="str">
        <f>VLOOKUP(I76,'Table (4)'!$B$3:$C$391,2,FALSE)</f>
        <v>ACCRUED INTEREST-LONG-TERM - FIN 48</v>
      </c>
      <c r="B76" s="32">
        <v>50</v>
      </c>
      <c r="C76" s="32">
        <v>132</v>
      </c>
      <c r="D76" s="32" t="s">
        <v>910</v>
      </c>
      <c r="E76" s="32" t="s">
        <v>466</v>
      </c>
      <c r="F76" s="32" t="s">
        <v>762</v>
      </c>
      <c r="G76" s="34">
        <v>1901001</v>
      </c>
      <c r="H76" s="32" t="s">
        <v>787</v>
      </c>
      <c r="I76" s="32" t="s">
        <v>786</v>
      </c>
      <c r="J76" s="32" t="s">
        <v>640</v>
      </c>
      <c r="K76" s="75">
        <v>41947</v>
      </c>
      <c r="L76" s="74">
        <v>41947</v>
      </c>
      <c r="M76" s="32">
        <v>41947</v>
      </c>
      <c r="N76" s="32"/>
      <c r="O76" s="32"/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 t="s">
        <v>470</v>
      </c>
      <c r="V76" s="32" t="s">
        <v>641</v>
      </c>
      <c r="W76" s="32" t="s">
        <v>642</v>
      </c>
    </row>
    <row r="77" spans="1:23" x14ac:dyDescent="0.3">
      <c r="A77" s="30" t="str">
        <f>VLOOKUP(I77,'Table (4)'!$B$3:$C$391,2,FALSE)</f>
        <v>ACCRUED INTEREST-SHORT-TERM - FIN 48</v>
      </c>
      <c r="B77" s="32">
        <v>50</v>
      </c>
      <c r="C77" s="32">
        <v>132</v>
      </c>
      <c r="D77" s="32" t="s">
        <v>910</v>
      </c>
      <c r="E77" s="32" t="s">
        <v>466</v>
      </c>
      <c r="F77" s="32" t="s">
        <v>762</v>
      </c>
      <c r="G77" s="34">
        <v>1901001</v>
      </c>
      <c r="H77" s="32" t="s">
        <v>727</v>
      </c>
      <c r="I77" s="32" t="s">
        <v>785</v>
      </c>
      <c r="J77" s="32" t="s">
        <v>640</v>
      </c>
      <c r="K77" s="75">
        <v>0</v>
      </c>
      <c r="L77" s="74">
        <v>-5465.6</v>
      </c>
      <c r="M77" s="32">
        <v>0</v>
      </c>
      <c r="N77" s="32"/>
      <c r="O77" s="32"/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 t="s">
        <v>470</v>
      </c>
      <c r="V77" s="32" t="s">
        <v>641</v>
      </c>
      <c r="W77" s="32" t="s">
        <v>642</v>
      </c>
    </row>
    <row r="78" spans="1:23" x14ac:dyDescent="0.3">
      <c r="A78" s="30" t="str">
        <f>VLOOKUP(I78,'Table (4)'!$B$3:$C$391,2,FALSE)</f>
        <v>ACCRUED STATE INCOME TAX EXP</v>
      </c>
      <c r="B78" s="32">
        <v>50</v>
      </c>
      <c r="C78" s="32">
        <v>132</v>
      </c>
      <c r="D78" s="32" t="s">
        <v>910</v>
      </c>
      <c r="E78" s="32" t="s">
        <v>466</v>
      </c>
      <c r="F78" s="32" t="s">
        <v>762</v>
      </c>
      <c r="G78" s="34">
        <v>1901001</v>
      </c>
      <c r="H78" s="32" t="s">
        <v>726</v>
      </c>
      <c r="I78" s="32" t="s">
        <v>784</v>
      </c>
      <c r="J78" s="32" t="s">
        <v>640</v>
      </c>
      <c r="K78" s="75">
        <v>-27278.85</v>
      </c>
      <c r="L78" s="74">
        <v>-27278.85</v>
      </c>
      <c r="M78" s="32">
        <v>-27278.85</v>
      </c>
      <c r="N78" s="32"/>
      <c r="O78" s="32"/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 t="s">
        <v>470</v>
      </c>
      <c r="V78" s="32" t="s">
        <v>641</v>
      </c>
      <c r="W78" s="32" t="s">
        <v>642</v>
      </c>
    </row>
    <row r="79" spans="1:23" x14ac:dyDescent="0.3">
      <c r="A79" s="30" t="str">
        <f>VLOOKUP(I79,'Table (4)'!$B$3:$C$391,2,FALSE)</f>
        <v>FEDERAL MITIGATION PROGRAMS</v>
      </c>
      <c r="B79" s="32">
        <v>50</v>
      </c>
      <c r="C79" s="32">
        <v>132</v>
      </c>
      <c r="D79" s="32" t="s">
        <v>910</v>
      </c>
      <c r="E79" s="32" t="s">
        <v>466</v>
      </c>
      <c r="F79" s="32" t="s">
        <v>762</v>
      </c>
      <c r="G79" s="34">
        <v>1901001</v>
      </c>
      <c r="H79" s="32" t="s">
        <v>721</v>
      </c>
      <c r="I79" s="32" t="s">
        <v>834</v>
      </c>
      <c r="J79" s="32" t="s">
        <v>640</v>
      </c>
      <c r="K79" s="75">
        <v>1070282.3600000001</v>
      </c>
      <c r="L79" s="74">
        <v>1070282.3600000001</v>
      </c>
      <c r="M79" s="32">
        <v>1070282.3600000001</v>
      </c>
      <c r="N79" s="32"/>
      <c r="O79" s="32"/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 t="s">
        <v>470</v>
      </c>
      <c r="V79" s="32" t="s">
        <v>641</v>
      </c>
      <c r="W79" s="32" t="s">
        <v>642</v>
      </c>
    </row>
    <row r="80" spans="1:23" x14ac:dyDescent="0.3">
      <c r="A80" s="30" t="str">
        <f>VLOOKUP(I80,'Table (4)'!$B$3:$C$391,2,FALSE)</f>
        <v xml:space="preserve">STATE MITIGATION PROGRAMS </v>
      </c>
      <c r="B80" s="32">
        <v>50</v>
      </c>
      <c r="C80" s="32">
        <v>132</v>
      </c>
      <c r="D80" s="32" t="s">
        <v>910</v>
      </c>
      <c r="E80" s="32" t="s">
        <v>466</v>
      </c>
      <c r="F80" s="32" t="s">
        <v>762</v>
      </c>
      <c r="G80" s="34">
        <v>1901001</v>
      </c>
      <c r="H80" s="32" t="s">
        <v>720</v>
      </c>
      <c r="I80" s="32" t="s">
        <v>833</v>
      </c>
      <c r="J80" s="32" t="s">
        <v>640</v>
      </c>
      <c r="K80" s="75">
        <v>261389.96</v>
      </c>
      <c r="L80" s="74">
        <v>163510.18</v>
      </c>
      <c r="M80" s="32">
        <v>261389.96</v>
      </c>
      <c r="N80" s="32"/>
      <c r="O80" s="32"/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 t="s">
        <v>470</v>
      </c>
      <c r="V80" s="32" t="s">
        <v>641</v>
      </c>
      <c r="W80" s="32" t="s">
        <v>642</v>
      </c>
    </row>
    <row r="81" spans="1:23" x14ac:dyDescent="0.3">
      <c r="A81" s="30" t="str">
        <f>VLOOKUP(I81,'Table (4)'!$B$3:$C$391,2,FALSE)</f>
        <v>DEFD BK LOSS-NON-AFF SALE-EMA</v>
      </c>
      <c r="B81" s="32">
        <v>50</v>
      </c>
      <c r="C81" s="32">
        <v>132</v>
      </c>
      <c r="D81" s="32" t="s">
        <v>910</v>
      </c>
      <c r="E81" s="32" t="s">
        <v>466</v>
      </c>
      <c r="F81" s="32" t="s">
        <v>762</v>
      </c>
      <c r="G81" s="34">
        <v>1901001</v>
      </c>
      <c r="H81" s="32" t="s">
        <v>567</v>
      </c>
      <c r="I81" s="32" t="s">
        <v>568</v>
      </c>
      <c r="J81" s="32" t="s">
        <v>640</v>
      </c>
      <c r="K81" s="75">
        <v>12967.15</v>
      </c>
      <c r="L81" s="74">
        <v>12967.15</v>
      </c>
      <c r="M81" s="32">
        <v>12967.15</v>
      </c>
      <c r="N81" s="32"/>
      <c r="O81" s="32"/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 t="s">
        <v>470</v>
      </c>
      <c r="V81" s="32" t="s">
        <v>641</v>
      </c>
      <c r="W81" s="32" t="s">
        <v>642</v>
      </c>
    </row>
    <row r="82" spans="1:23" x14ac:dyDescent="0.3">
      <c r="A82" s="30" t="str">
        <f>VLOOKUP(I82,'Table (4)'!$B$3:$C$391,2,FALSE)</f>
        <v>DEFD TX LOSS-INTERCO SALE-EMA</v>
      </c>
      <c r="B82" s="32">
        <v>50</v>
      </c>
      <c r="C82" s="32">
        <v>132</v>
      </c>
      <c r="D82" s="32" t="s">
        <v>910</v>
      </c>
      <c r="E82" s="32" t="s">
        <v>466</v>
      </c>
      <c r="F82" s="32" t="s">
        <v>762</v>
      </c>
      <c r="G82" s="34">
        <v>1901001</v>
      </c>
      <c r="H82" s="32" t="s">
        <v>710</v>
      </c>
      <c r="I82" s="32" t="s">
        <v>827</v>
      </c>
      <c r="J82" s="32" t="s">
        <v>640</v>
      </c>
      <c r="K82" s="75">
        <v>4583.2</v>
      </c>
      <c r="L82" s="74">
        <v>4583.2</v>
      </c>
      <c r="M82" s="32">
        <v>4583.2</v>
      </c>
      <c r="N82" s="32"/>
      <c r="O82" s="32"/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 t="s">
        <v>470</v>
      </c>
      <c r="V82" s="32" t="s">
        <v>641</v>
      </c>
      <c r="W82" s="32" t="s">
        <v>642</v>
      </c>
    </row>
    <row r="83" spans="1:23" x14ac:dyDescent="0.3">
      <c r="A83" s="30" t="str">
        <f>VLOOKUP(I83,'Table (4)'!$B$3:$C$391,2,FALSE)</f>
        <v>REG LIAB-UNREAL MTM GAIN-DEFL</v>
      </c>
      <c r="B83" s="32">
        <v>50</v>
      </c>
      <c r="C83" s="32">
        <v>132</v>
      </c>
      <c r="D83" s="32" t="s">
        <v>910</v>
      </c>
      <c r="E83" s="32" t="s">
        <v>466</v>
      </c>
      <c r="F83" s="32" t="s">
        <v>762</v>
      </c>
      <c r="G83" s="34">
        <v>1901001</v>
      </c>
      <c r="H83" s="32" t="s">
        <v>706</v>
      </c>
      <c r="I83" s="32" t="s">
        <v>825</v>
      </c>
      <c r="J83" s="32" t="s">
        <v>640</v>
      </c>
      <c r="K83" s="75">
        <v>1439876.08</v>
      </c>
      <c r="L83" s="74">
        <v>748740.08</v>
      </c>
      <c r="M83" s="32">
        <v>1439876.08</v>
      </c>
      <c r="N83" s="32"/>
      <c r="O83" s="32"/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 t="s">
        <v>470</v>
      </c>
      <c r="V83" s="32" t="s">
        <v>641</v>
      </c>
      <c r="W83" s="32" t="s">
        <v>642</v>
      </c>
    </row>
    <row r="84" spans="1:23" x14ac:dyDescent="0.3">
      <c r="A84" s="30" t="str">
        <f>VLOOKUP(I84,'Table (4)'!$B$3:$C$391,2,FALSE)</f>
        <v>CAPITALIZED SOFTWARE COSTS-TAX</v>
      </c>
      <c r="B84" s="32">
        <v>50</v>
      </c>
      <c r="C84" s="32">
        <v>132</v>
      </c>
      <c r="D84" s="32" t="s">
        <v>910</v>
      </c>
      <c r="E84" s="32" t="s">
        <v>466</v>
      </c>
      <c r="F84" s="32" t="s">
        <v>762</v>
      </c>
      <c r="G84" s="34">
        <v>1901001</v>
      </c>
      <c r="H84" s="32" t="s">
        <v>704</v>
      </c>
      <c r="I84" s="32" t="s">
        <v>781</v>
      </c>
      <c r="J84" s="32" t="s">
        <v>640</v>
      </c>
      <c r="K84" s="75">
        <v>338.23</v>
      </c>
      <c r="L84" s="74">
        <v>-1341.77</v>
      </c>
      <c r="M84" s="32">
        <v>338.23</v>
      </c>
      <c r="N84" s="32"/>
      <c r="O84" s="32"/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 t="s">
        <v>470</v>
      </c>
      <c r="V84" s="32" t="s">
        <v>641</v>
      </c>
      <c r="W84" s="32" t="s">
        <v>642</v>
      </c>
    </row>
    <row r="85" spans="1:23" x14ac:dyDescent="0.3">
      <c r="A85" s="30" t="str">
        <f>VLOOKUP(I85,'Table (4)'!$B$3:$C$391,2,FALSE)</f>
        <v>BK DEFL-GAIN REACQUIRED DEBT</v>
      </c>
      <c r="B85" s="32">
        <v>50</v>
      </c>
      <c r="C85" s="32">
        <v>132</v>
      </c>
      <c r="D85" s="32" t="s">
        <v>910</v>
      </c>
      <c r="E85" s="32" t="s">
        <v>466</v>
      </c>
      <c r="F85" s="32" t="s">
        <v>762</v>
      </c>
      <c r="G85" s="34">
        <v>1901001</v>
      </c>
      <c r="H85" s="32" t="s">
        <v>1063</v>
      </c>
      <c r="I85" s="32" t="s">
        <v>1082</v>
      </c>
      <c r="J85" s="32" t="s">
        <v>640</v>
      </c>
      <c r="K85" s="75">
        <v>150.03</v>
      </c>
      <c r="L85" s="74">
        <v>130.71</v>
      </c>
      <c r="M85" s="32">
        <v>150.03</v>
      </c>
      <c r="N85" s="32"/>
      <c r="O85" s="32"/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 t="s">
        <v>470</v>
      </c>
      <c r="V85" s="32" t="s">
        <v>641</v>
      </c>
      <c r="W85" s="32" t="s">
        <v>642</v>
      </c>
    </row>
    <row r="86" spans="1:23" x14ac:dyDescent="0.3">
      <c r="A86" s="30" t="str">
        <f>VLOOKUP(I86,'Table (4)'!$B$3:$C$391,2,FALSE)</f>
        <v>ACCRD SFAS 106 PST RETIRE EXP</v>
      </c>
      <c r="B86" s="32">
        <v>50</v>
      </c>
      <c r="C86" s="32">
        <v>132</v>
      </c>
      <c r="D86" s="32" t="s">
        <v>910</v>
      </c>
      <c r="E86" s="32" t="s">
        <v>466</v>
      </c>
      <c r="F86" s="32" t="s">
        <v>762</v>
      </c>
      <c r="G86" s="34">
        <v>1901001</v>
      </c>
      <c r="H86" s="32" t="s">
        <v>702</v>
      </c>
      <c r="I86" s="32" t="s">
        <v>779</v>
      </c>
      <c r="J86" s="32" t="s">
        <v>640</v>
      </c>
      <c r="K86" s="75">
        <v>-1975635.31</v>
      </c>
      <c r="L86" s="74">
        <v>-2674103.35</v>
      </c>
      <c r="M86" s="32">
        <v>-1975635.31</v>
      </c>
      <c r="N86" s="32"/>
      <c r="O86" s="32"/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 t="s">
        <v>470</v>
      </c>
      <c r="V86" s="32" t="s">
        <v>641</v>
      </c>
      <c r="W86" s="32" t="s">
        <v>642</v>
      </c>
    </row>
    <row r="87" spans="1:23" x14ac:dyDescent="0.3">
      <c r="A87" s="30" t="str">
        <f>VLOOKUP(I87,'Table (4)'!$B$3:$C$391,2,FALSE)</f>
        <v>ACCRD OPEB COSTS - SFAS 158</v>
      </c>
      <c r="B87" s="32">
        <v>50</v>
      </c>
      <c r="C87" s="32">
        <v>132</v>
      </c>
      <c r="D87" s="32" t="s">
        <v>910</v>
      </c>
      <c r="E87" s="32" t="s">
        <v>466</v>
      </c>
      <c r="F87" s="32" t="s">
        <v>762</v>
      </c>
      <c r="G87" s="34">
        <v>1901001</v>
      </c>
      <c r="H87" s="32" t="s">
        <v>700</v>
      </c>
      <c r="I87" s="32" t="s">
        <v>778</v>
      </c>
      <c r="J87" s="32" t="s">
        <v>640</v>
      </c>
      <c r="K87" s="75">
        <v>211354.66</v>
      </c>
      <c r="L87" s="74">
        <v>1131576.95</v>
      </c>
      <c r="M87" s="32">
        <v>211354.66</v>
      </c>
      <c r="N87" s="32"/>
      <c r="O87" s="32"/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 t="s">
        <v>470</v>
      </c>
      <c r="V87" s="32" t="s">
        <v>641</v>
      </c>
      <c r="W87" s="32" t="s">
        <v>642</v>
      </c>
    </row>
    <row r="88" spans="1:23" x14ac:dyDescent="0.3">
      <c r="A88" s="30" t="str">
        <f>VLOOKUP(I88,'Table (4)'!$B$3:$C$391,2,FALSE)</f>
        <v>ACCRD SFAS 112 PST EMPLOY BEN</v>
      </c>
      <c r="B88" s="32">
        <v>50</v>
      </c>
      <c r="C88" s="32">
        <v>132</v>
      </c>
      <c r="D88" s="32" t="s">
        <v>910</v>
      </c>
      <c r="E88" s="32" t="s">
        <v>466</v>
      </c>
      <c r="F88" s="32" t="s">
        <v>762</v>
      </c>
      <c r="G88" s="34">
        <v>1901001</v>
      </c>
      <c r="H88" s="32" t="s">
        <v>699</v>
      </c>
      <c r="I88" s="32" t="s">
        <v>777</v>
      </c>
      <c r="J88" s="32" t="s">
        <v>640</v>
      </c>
      <c r="K88" s="75">
        <v>490432.44</v>
      </c>
      <c r="L88" s="74">
        <v>504855.91</v>
      </c>
      <c r="M88" s="32">
        <v>490432.44</v>
      </c>
      <c r="N88" s="32"/>
      <c r="O88" s="32"/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 t="s">
        <v>470</v>
      </c>
      <c r="V88" s="32" t="s">
        <v>641</v>
      </c>
      <c r="W88" s="32" t="s">
        <v>642</v>
      </c>
    </row>
    <row r="89" spans="1:23" x14ac:dyDescent="0.3">
      <c r="A89" s="30" t="str">
        <f>VLOOKUP(I89,'Table (4)'!$B$3:$C$391,2,FALSE)</f>
        <v>ACCRD BOOK ARO EXPENSE - SFAS 143</v>
      </c>
      <c r="B89" s="32">
        <v>50</v>
      </c>
      <c r="C89" s="32">
        <v>132</v>
      </c>
      <c r="D89" s="32" t="s">
        <v>910</v>
      </c>
      <c r="E89" s="32" t="s">
        <v>466</v>
      </c>
      <c r="F89" s="32" t="s">
        <v>762</v>
      </c>
      <c r="G89" s="34">
        <v>1901001</v>
      </c>
      <c r="H89" s="32" t="s">
        <v>698</v>
      </c>
      <c r="I89" s="32" t="s">
        <v>776</v>
      </c>
      <c r="J89" s="32" t="s">
        <v>640</v>
      </c>
      <c r="K89" s="75">
        <v>23861160.09</v>
      </c>
      <c r="L89" s="74">
        <v>3120522.93</v>
      </c>
      <c r="M89" s="32">
        <v>23861160.09</v>
      </c>
      <c r="N89" s="32"/>
      <c r="O89" s="32"/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 t="s">
        <v>470</v>
      </c>
      <c r="V89" s="32" t="s">
        <v>641</v>
      </c>
      <c r="W89" s="32" t="s">
        <v>642</v>
      </c>
    </row>
    <row r="90" spans="1:23" x14ac:dyDescent="0.3">
      <c r="A90" s="30" t="str">
        <f>VLOOKUP(I90,'Table (4)'!$B$3:$C$391,2,FALSE)</f>
        <v>GROSS RECEIPTS- TAX EXPENSE</v>
      </c>
      <c r="B90" s="32">
        <v>50</v>
      </c>
      <c r="C90" s="32">
        <v>132</v>
      </c>
      <c r="D90" s="32" t="s">
        <v>910</v>
      </c>
      <c r="E90" s="32" t="s">
        <v>466</v>
      </c>
      <c r="F90" s="32" t="s">
        <v>762</v>
      </c>
      <c r="G90" s="34">
        <v>1901001</v>
      </c>
      <c r="H90" s="32" t="s">
        <v>695</v>
      </c>
      <c r="I90" s="32" t="s">
        <v>822</v>
      </c>
      <c r="J90" s="32" t="s">
        <v>640</v>
      </c>
      <c r="K90" s="75">
        <v>83763.759999999995</v>
      </c>
      <c r="L90" s="74">
        <v>83763.759999999995</v>
      </c>
      <c r="M90" s="32">
        <v>83763.759999999995</v>
      </c>
      <c r="N90" s="32"/>
      <c r="O90" s="32"/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 t="s">
        <v>470</v>
      </c>
      <c r="V90" s="32" t="s">
        <v>641</v>
      </c>
      <c r="W90" s="32" t="s">
        <v>642</v>
      </c>
    </row>
    <row r="91" spans="1:23" x14ac:dyDescent="0.3">
      <c r="A91" s="30" t="str">
        <f>VLOOKUP(I91,'Table (4)'!$B$3:$C$391,2,FALSE)</f>
        <v>AMORT STEP-UP ITC TO TI-RKPT 2</v>
      </c>
      <c r="B91" s="32">
        <v>50</v>
      </c>
      <c r="C91" s="32">
        <v>132</v>
      </c>
      <c r="D91" s="32" t="s">
        <v>910</v>
      </c>
      <c r="E91" s="32" t="s">
        <v>466</v>
      </c>
      <c r="F91" s="32" t="s">
        <v>762</v>
      </c>
      <c r="G91" s="34">
        <v>1901001</v>
      </c>
      <c r="H91" s="32" t="s">
        <v>1094</v>
      </c>
      <c r="I91" s="32" t="s">
        <v>1095</v>
      </c>
      <c r="J91" s="32" t="s">
        <v>640</v>
      </c>
      <c r="K91" s="75">
        <v>2778888</v>
      </c>
      <c r="L91" s="74">
        <v>2381904</v>
      </c>
      <c r="M91" s="32">
        <v>2778888</v>
      </c>
      <c r="N91" s="32"/>
      <c r="O91" s="32"/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 t="s">
        <v>470</v>
      </c>
      <c r="V91" s="32" t="s">
        <v>641</v>
      </c>
      <c r="W91" s="32" t="s">
        <v>642</v>
      </c>
    </row>
    <row r="92" spans="1:23" x14ac:dyDescent="0.3">
      <c r="A92" s="30" t="str">
        <f>VLOOKUP(I92,'Table (4)'!$B$3:$C$391,2,FALSE)</f>
        <v>FIN 48 - DEFD STATE INCOME TAXES</v>
      </c>
      <c r="B92" s="32">
        <v>50</v>
      </c>
      <c r="C92" s="32">
        <v>132</v>
      </c>
      <c r="D92" s="32" t="s">
        <v>910</v>
      </c>
      <c r="E92" s="32" t="s">
        <v>466</v>
      </c>
      <c r="F92" s="32" t="s">
        <v>762</v>
      </c>
      <c r="G92" s="34">
        <v>1901001</v>
      </c>
      <c r="H92" s="32" t="s">
        <v>773</v>
      </c>
      <c r="I92" s="32" t="s">
        <v>772</v>
      </c>
      <c r="J92" s="32" t="s">
        <v>640</v>
      </c>
      <c r="K92" s="75">
        <v>-25.2</v>
      </c>
      <c r="L92" s="74">
        <v>31720.5</v>
      </c>
      <c r="M92" s="32">
        <v>-25.2</v>
      </c>
      <c r="N92" s="32"/>
      <c r="O92" s="32"/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 t="s">
        <v>470</v>
      </c>
      <c r="V92" s="32" t="s">
        <v>641</v>
      </c>
      <c r="W92" s="32" t="s">
        <v>642</v>
      </c>
    </row>
    <row r="93" spans="1:23" x14ac:dyDescent="0.3">
      <c r="A93" s="30" t="str">
        <f>VLOOKUP(I93,'Table (4)'!$B$3:$C$391,2,FALSE)</f>
        <v>ACCRD SIT/FRANCHISE TAX RESERVE</v>
      </c>
      <c r="B93" s="32">
        <v>50</v>
      </c>
      <c r="C93" s="32">
        <v>132</v>
      </c>
      <c r="D93" s="32" t="s">
        <v>910</v>
      </c>
      <c r="E93" s="32" t="s">
        <v>466</v>
      </c>
      <c r="F93" s="32" t="s">
        <v>762</v>
      </c>
      <c r="G93" s="34">
        <v>1901001</v>
      </c>
      <c r="H93" s="32" t="s">
        <v>692</v>
      </c>
      <c r="I93" s="32" t="s">
        <v>812</v>
      </c>
      <c r="J93" s="32" t="s">
        <v>640</v>
      </c>
      <c r="K93" s="75">
        <v>-376080.75</v>
      </c>
      <c r="L93" s="74">
        <v>-376080.75</v>
      </c>
      <c r="M93" s="32">
        <v>-376080.75</v>
      </c>
      <c r="N93" s="32"/>
      <c r="O93" s="32"/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 t="s">
        <v>470</v>
      </c>
      <c r="V93" s="32" t="s">
        <v>641</v>
      </c>
      <c r="W93" s="32" t="s">
        <v>642</v>
      </c>
    </row>
    <row r="94" spans="1:23" x14ac:dyDescent="0.3">
      <c r="A94" s="30" t="str">
        <f>VLOOKUP(I94,'Table (4)'!$B$3:$C$391,2,FALSE)</f>
        <v>ACCRD SIT/FRANCHISE TAX RESERVE</v>
      </c>
      <c r="B94" s="32">
        <v>50</v>
      </c>
      <c r="C94" s="32">
        <v>132</v>
      </c>
      <c r="D94" s="32" t="s">
        <v>910</v>
      </c>
      <c r="E94" s="32" t="s">
        <v>466</v>
      </c>
      <c r="F94" s="32" t="s">
        <v>762</v>
      </c>
      <c r="G94" s="34">
        <v>1901001</v>
      </c>
      <c r="H94" s="32" t="s">
        <v>813</v>
      </c>
      <c r="I94" s="32" t="s">
        <v>812</v>
      </c>
      <c r="J94" s="32" t="s">
        <v>640</v>
      </c>
      <c r="K94" s="75">
        <v>175066</v>
      </c>
      <c r="L94" s="74">
        <v>175066</v>
      </c>
      <c r="M94" s="32">
        <v>175066</v>
      </c>
      <c r="N94" s="32"/>
      <c r="O94" s="32"/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 t="s">
        <v>470</v>
      </c>
      <c r="V94" s="32" t="s">
        <v>641</v>
      </c>
      <c r="W94" s="32" t="s">
        <v>642</v>
      </c>
    </row>
    <row r="95" spans="1:23" x14ac:dyDescent="0.3">
      <c r="A95" s="30" t="str">
        <f>VLOOKUP(I95,'Table (4)'!$B$3:$C$391,2,FALSE)</f>
        <v>ACCRD SIT TX RESERVE-LNG-TERM-FIN 48</v>
      </c>
      <c r="B95" s="32">
        <v>50</v>
      </c>
      <c r="C95" s="32">
        <v>132</v>
      </c>
      <c r="D95" s="32" t="s">
        <v>910</v>
      </c>
      <c r="E95" s="32" t="s">
        <v>466</v>
      </c>
      <c r="F95" s="32" t="s">
        <v>762</v>
      </c>
      <c r="G95" s="34">
        <v>1901001</v>
      </c>
      <c r="H95" s="32" t="s">
        <v>690</v>
      </c>
      <c r="I95" s="32" t="s">
        <v>767</v>
      </c>
      <c r="J95" s="32" t="s">
        <v>640</v>
      </c>
      <c r="K95" s="75">
        <v>-92607.11</v>
      </c>
      <c r="L95" s="74">
        <v>-84930.91</v>
      </c>
      <c r="M95" s="32">
        <v>-92607.11</v>
      </c>
      <c r="N95" s="32"/>
      <c r="O95" s="32"/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 t="s">
        <v>470</v>
      </c>
      <c r="V95" s="32" t="s">
        <v>641</v>
      </c>
      <c r="W95" s="32" t="s">
        <v>642</v>
      </c>
    </row>
    <row r="96" spans="1:23" x14ac:dyDescent="0.3">
      <c r="A96" s="30" t="str">
        <f>VLOOKUP(I96,'Table (4)'!$B$3:$C$391,2,FALSE)</f>
        <v>ACCRD SIT TX RESERVE-LNG-TERM-FIN 48</v>
      </c>
      <c r="B96" s="32">
        <v>50</v>
      </c>
      <c r="C96" s="32">
        <v>132</v>
      </c>
      <c r="D96" s="32" t="s">
        <v>910</v>
      </c>
      <c r="E96" s="32" t="s">
        <v>466</v>
      </c>
      <c r="F96" s="32" t="s">
        <v>762</v>
      </c>
      <c r="G96" s="34">
        <v>1901001</v>
      </c>
      <c r="H96" s="32" t="s">
        <v>766</v>
      </c>
      <c r="I96" s="32" t="s">
        <v>765</v>
      </c>
      <c r="J96" s="32" t="s">
        <v>640</v>
      </c>
      <c r="K96" s="75">
        <v>92607</v>
      </c>
      <c r="L96" s="74">
        <v>92607</v>
      </c>
      <c r="M96" s="32">
        <v>92607</v>
      </c>
      <c r="N96" s="32"/>
      <c r="O96" s="32"/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 t="s">
        <v>470</v>
      </c>
      <c r="V96" s="32" t="s">
        <v>641</v>
      </c>
      <c r="W96" s="32" t="s">
        <v>642</v>
      </c>
    </row>
    <row r="97" spans="1:23" x14ac:dyDescent="0.3">
      <c r="A97" s="30" t="str">
        <f>VLOOKUP(I97,'Table (4)'!$B$3:$C$391,2,FALSE)</f>
        <v>ACCRD SIT TX RESERVE-SHRT-TERM-FIN 48</v>
      </c>
      <c r="B97" s="32">
        <v>50</v>
      </c>
      <c r="C97" s="32">
        <v>132</v>
      </c>
      <c r="D97" s="32" t="s">
        <v>910</v>
      </c>
      <c r="E97" s="32" t="s">
        <v>466</v>
      </c>
      <c r="F97" s="32" t="s">
        <v>762</v>
      </c>
      <c r="G97" s="34">
        <v>1901001</v>
      </c>
      <c r="H97" s="32" t="s">
        <v>689</v>
      </c>
      <c r="I97" s="32" t="s">
        <v>764</v>
      </c>
      <c r="J97" s="32" t="s">
        <v>640</v>
      </c>
      <c r="K97" s="75">
        <v>52.85</v>
      </c>
      <c r="L97" s="74">
        <v>-34033.300000000003</v>
      </c>
      <c r="M97" s="32">
        <v>52.85</v>
      </c>
      <c r="N97" s="32"/>
      <c r="O97" s="32"/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 t="s">
        <v>470</v>
      </c>
      <c r="V97" s="32" t="s">
        <v>641</v>
      </c>
      <c r="W97" s="32" t="s">
        <v>642</v>
      </c>
    </row>
    <row r="98" spans="1:23" x14ac:dyDescent="0.3">
      <c r="A98" s="30" t="str">
        <f>VLOOKUP(I98,'Table (4)'!$B$3:$C$391,2,FALSE)</f>
        <v>CAPITALIZED COOK COSTS - TAX</v>
      </c>
      <c r="B98" s="32">
        <v>50</v>
      </c>
      <c r="C98" s="32">
        <v>132</v>
      </c>
      <c r="D98" s="32" t="s">
        <v>910</v>
      </c>
      <c r="E98" s="32" t="s">
        <v>466</v>
      </c>
      <c r="F98" s="32" t="s">
        <v>762</v>
      </c>
      <c r="G98" s="34">
        <v>1901001</v>
      </c>
      <c r="H98" s="32" t="s">
        <v>1066</v>
      </c>
      <c r="I98" s="32" t="s">
        <v>1096</v>
      </c>
      <c r="J98" s="32" t="s">
        <v>640</v>
      </c>
      <c r="K98" s="75">
        <v>4725000</v>
      </c>
      <c r="L98" s="74">
        <v>4725000</v>
      </c>
      <c r="M98" s="32">
        <v>4725000</v>
      </c>
      <c r="N98" s="32"/>
      <c r="O98" s="32"/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 t="s">
        <v>470</v>
      </c>
      <c r="V98" s="32" t="s">
        <v>641</v>
      </c>
      <c r="W98" s="32" t="s">
        <v>642</v>
      </c>
    </row>
    <row r="99" spans="1:23" x14ac:dyDescent="0.3">
      <c r="A99" s="30" t="str">
        <f>VLOOKUP(I99,'Table (4)'!$B$3:$C$391,2,FALSE)</f>
        <v>IRS CAPITALIZATION ADJUSTMENT</v>
      </c>
      <c r="B99" s="32">
        <v>50</v>
      </c>
      <c r="C99" s="32">
        <v>132</v>
      </c>
      <c r="D99" s="32" t="s">
        <v>910</v>
      </c>
      <c r="E99" s="32" t="s">
        <v>466</v>
      </c>
      <c r="F99" s="32" t="s">
        <v>762</v>
      </c>
      <c r="G99" s="34">
        <v>1901001</v>
      </c>
      <c r="H99" s="32" t="s">
        <v>683</v>
      </c>
      <c r="I99" s="32" t="s">
        <v>763</v>
      </c>
      <c r="J99" s="32" t="s">
        <v>640</v>
      </c>
      <c r="K99" s="75">
        <v>-2626275.2200000002</v>
      </c>
      <c r="L99" s="74">
        <v>-3275184.33</v>
      </c>
      <c r="M99" s="32">
        <v>-2626275.2200000002</v>
      </c>
      <c r="N99" s="32"/>
      <c r="O99" s="32"/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 t="s">
        <v>470</v>
      </c>
      <c r="V99" s="32" t="s">
        <v>641</v>
      </c>
      <c r="W99" s="32" t="s">
        <v>642</v>
      </c>
    </row>
    <row r="100" spans="1:23" x14ac:dyDescent="0.3">
      <c r="A100" s="30" t="str">
        <f>VLOOKUP(I100,'Table (4)'!$B$3:$C$391,2,FALSE)</f>
        <v>NOL &amp; TAX CREDIT C/F - DEF TAX ASSET</v>
      </c>
      <c r="B100" s="32">
        <v>50</v>
      </c>
      <c r="C100" s="32">
        <v>190</v>
      </c>
      <c r="D100" s="32" t="s">
        <v>946</v>
      </c>
      <c r="E100" s="32" t="s">
        <v>466</v>
      </c>
      <c r="F100" s="32" t="s">
        <v>762</v>
      </c>
      <c r="G100" s="34">
        <v>1901001</v>
      </c>
      <c r="H100" s="32" t="s">
        <v>803</v>
      </c>
      <c r="I100" s="32" t="s">
        <v>802</v>
      </c>
      <c r="J100" s="32" t="s">
        <v>640</v>
      </c>
      <c r="K100" s="75">
        <v>-571115</v>
      </c>
      <c r="L100" s="74">
        <v>-1448009</v>
      </c>
      <c r="M100" s="32">
        <v>-571115</v>
      </c>
      <c r="N100" s="32"/>
      <c r="O100" s="32"/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 t="s">
        <v>470</v>
      </c>
      <c r="V100" s="32" t="s">
        <v>641</v>
      </c>
      <c r="W100" s="32" t="s">
        <v>642</v>
      </c>
    </row>
    <row r="101" spans="1:23" x14ac:dyDescent="0.3">
      <c r="A101" s="30" t="str">
        <f>VLOOKUP(I101,'Table (4)'!$B$3:$C$391,2,FALSE)</f>
        <v>NOL &amp; TAX CREDIT C/F - DEF TAX ASSET</v>
      </c>
      <c r="B101" s="32">
        <v>50</v>
      </c>
      <c r="C101" s="32">
        <v>190</v>
      </c>
      <c r="D101" s="32" t="s">
        <v>946</v>
      </c>
      <c r="E101" s="32" t="s">
        <v>466</v>
      </c>
      <c r="F101" s="32" t="s">
        <v>762</v>
      </c>
      <c r="G101" s="34">
        <v>1901001</v>
      </c>
      <c r="H101" s="32" t="s">
        <v>847</v>
      </c>
      <c r="I101" s="32" t="s">
        <v>846</v>
      </c>
      <c r="J101" s="32" t="s">
        <v>640</v>
      </c>
      <c r="K101" s="75">
        <v>1448009</v>
      </c>
      <c r="L101" s="74">
        <v>1448009</v>
      </c>
      <c r="M101" s="32">
        <v>1448009</v>
      </c>
      <c r="N101" s="32"/>
      <c r="O101" s="32"/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 t="s">
        <v>470</v>
      </c>
      <c r="V101" s="32" t="s">
        <v>641</v>
      </c>
      <c r="W101" s="32" t="s">
        <v>642</v>
      </c>
    </row>
    <row r="102" spans="1:23" x14ac:dyDescent="0.3">
      <c r="A102" s="30" t="str">
        <f>VLOOKUP(I102,'Table (4)'!$B$3:$C$391,2,FALSE)</f>
        <v>INT EXP CAPITALIZED FOR TAX</v>
      </c>
      <c r="B102" s="32">
        <v>50</v>
      </c>
      <c r="C102" s="32">
        <v>190</v>
      </c>
      <c r="D102" s="32" t="s">
        <v>946</v>
      </c>
      <c r="E102" s="32" t="s">
        <v>466</v>
      </c>
      <c r="F102" s="32" t="s">
        <v>762</v>
      </c>
      <c r="G102" s="34">
        <v>1901001</v>
      </c>
      <c r="H102" s="32" t="s">
        <v>756</v>
      </c>
      <c r="I102" s="32" t="s">
        <v>801</v>
      </c>
      <c r="J102" s="32" t="s">
        <v>640</v>
      </c>
      <c r="K102" s="75">
        <v>24075384.48</v>
      </c>
      <c r="L102" s="74">
        <v>28917331.350000001</v>
      </c>
      <c r="M102" s="32">
        <v>24075384.48</v>
      </c>
      <c r="N102" s="32"/>
      <c r="O102" s="32"/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 t="s">
        <v>470</v>
      </c>
      <c r="V102" s="32" t="s">
        <v>641</v>
      </c>
      <c r="W102" s="32" t="s">
        <v>642</v>
      </c>
    </row>
    <row r="103" spans="1:23" x14ac:dyDescent="0.3">
      <c r="A103" s="30" t="str">
        <f>VLOOKUP(I103,'Table (4)'!$B$3:$C$391,2,FALSE)</f>
        <v>INT EXP CAPITALIZED FOR TAX</v>
      </c>
      <c r="B103" s="32">
        <v>50</v>
      </c>
      <c r="C103" s="32">
        <v>190</v>
      </c>
      <c r="D103" s="32" t="s">
        <v>946</v>
      </c>
      <c r="E103" s="32" t="s">
        <v>466</v>
      </c>
      <c r="F103" s="32" t="s">
        <v>762</v>
      </c>
      <c r="G103" s="34">
        <v>1901001</v>
      </c>
      <c r="H103" s="32" t="s">
        <v>800</v>
      </c>
      <c r="I103" s="32" t="s">
        <v>799</v>
      </c>
      <c r="J103" s="32" t="s">
        <v>640</v>
      </c>
      <c r="K103" s="75">
        <v>-3643111</v>
      </c>
      <c r="L103" s="74">
        <v>-4519495</v>
      </c>
      <c r="M103" s="32">
        <v>-3643111</v>
      </c>
      <c r="N103" s="32"/>
      <c r="O103" s="32"/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 t="s">
        <v>470</v>
      </c>
      <c r="V103" s="32" t="s">
        <v>641</v>
      </c>
      <c r="W103" s="32" t="s">
        <v>642</v>
      </c>
    </row>
    <row r="104" spans="1:23" x14ac:dyDescent="0.3">
      <c r="A104" s="30" t="str">
        <f>VLOOKUP(I104,'Table (4)'!$B$3:$C$391,2,FALSE)</f>
        <v>INT EXP CAPD - COOK U2 STEAM</v>
      </c>
      <c r="B104" s="32">
        <v>50</v>
      </c>
      <c r="C104" s="32">
        <v>190</v>
      </c>
      <c r="D104" s="32" t="s">
        <v>946</v>
      </c>
      <c r="E104" s="32" t="s">
        <v>466</v>
      </c>
      <c r="F104" s="32" t="s">
        <v>762</v>
      </c>
      <c r="G104" s="34">
        <v>1901001</v>
      </c>
      <c r="H104" s="32" t="s">
        <v>1020</v>
      </c>
      <c r="I104" s="32" t="s">
        <v>1097</v>
      </c>
      <c r="J104" s="32" t="s">
        <v>640</v>
      </c>
      <c r="K104" s="75">
        <v>2281713</v>
      </c>
      <c r="L104" s="74">
        <v>2281713</v>
      </c>
      <c r="M104" s="32">
        <v>2281713</v>
      </c>
      <c r="N104" s="32"/>
      <c r="O104" s="32"/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 t="s">
        <v>470</v>
      </c>
      <c r="V104" s="32" t="s">
        <v>641</v>
      </c>
      <c r="W104" s="32" t="s">
        <v>642</v>
      </c>
    </row>
    <row r="105" spans="1:23" x14ac:dyDescent="0.3">
      <c r="A105" s="30" t="str">
        <f>VLOOKUP(I105,'Table (4)'!$B$3:$C$391,2,FALSE)</f>
        <v>INT EXP CAPD - COOK U2 STEAM</v>
      </c>
      <c r="B105" s="32">
        <v>50</v>
      </c>
      <c r="C105" s="32">
        <v>190</v>
      </c>
      <c r="D105" s="32" t="s">
        <v>946</v>
      </c>
      <c r="E105" s="32" t="s">
        <v>466</v>
      </c>
      <c r="F105" s="32" t="s">
        <v>762</v>
      </c>
      <c r="G105" s="34">
        <v>1901001</v>
      </c>
      <c r="H105" s="32" t="s">
        <v>1098</v>
      </c>
      <c r="I105" s="32" t="s">
        <v>1099</v>
      </c>
      <c r="J105" s="32" t="s">
        <v>640</v>
      </c>
      <c r="K105" s="75">
        <v>-2281713</v>
      </c>
      <c r="L105" s="74">
        <v>-2281713</v>
      </c>
      <c r="M105" s="32">
        <v>-2281713</v>
      </c>
      <c r="N105" s="32"/>
      <c r="O105" s="32"/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 t="s">
        <v>470</v>
      </c>
      <c r="V105" s="32" t="s">
        <v>641</v>
      </c>
      <c r="W105" s="32" t="s">
        <v>642</v>
      </c>
    </row>
    <row r="106" spans="1:23" x14ac:dyDescent="0.3">
      <c r="A106" s="30" t="str">
        <f>VLOOKUP(I106,'Table (4)'!$B$3:$C$391,2,FALSE)</f>
        <v>PROVS POSS REV REFDS</v>
      </c>
      <c r="B106" s="32">
        <v>50</v>
      </c>
      <c r="C106" s="32">
        <v>190</v>
      </c>
      <c r="D106" s="32" t="s">
        <v>946</v>
      </c>
      <c r="E106" s="32" t="s">
        <v>466</v>
      </c>
      <c r="F106" s="32" t="s">
        <v>762</v>
      </c>
      <c r="G106" s="34">
        <v>1901001</v>
      </c>
      <c r="H106" s="32" t="s">
        <v>795</v>
      </c>
      <c r="I106" s="32" t="s">
        <v>794</v>
      </c>
      <c r="J106" s="32" t="s">
        <v>640</v>
      </c>
      <c r="K106" s="75">
        <v>0</v>
      </c>
      <c r="L106" s="74">
        <v>6582.65</v>
      </c>
      <c r="M106" s="32">
        <v>0</v>
      </c>
      <c r="N106" s="32"/>
      <c r="O106" s="32"/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 t="s">
        <v>470</v>
      </c>
      <c r="V106" s="32" t="s">
        <v>641</v>
      </c>
      <c r="W106" s="32" t="s">
        <v>642</v>
      </c>
    </row>
    <row r="107" spans="1:23" x14ac:dyDescent="0.3">
      <c r="A107" s="30" t="str">
        <f>VLOOKUP(I107,'Table (4)'!$B$3:$C$391,2,FALSE)</f>
        <v>PROV WORKER'S COMP</v>
      </c>
      <c r="B107" s="32">
        <v>50</v>
      </c>
      <c r="C107" s="32">
        <v>190</v>
      </c>
      <c r="D107" s="32" t="s">
        <v>946</v>
      </c>
      <c r="E107" s="32" t="s">
        <v>466</v>
      </c>
      <c r="F107" s="32" t="s">
        <v>762</v>
      </c>
      <c r="G107" s="34">
        <v>1901001</v>
      </c>
      <c r="H107" s="32" t="s">
        <v>744</v>
      </c>
      <c r="I107" s="32" t="s">
        <v>793</v>
      </c>
      <c r="J107" s="32" t="s">
        <v>640</v>
      </c>
      <c r="K107" s="75">
        <v>39442.699999999997</v>
      </c>
      <c r="L107" s="74">
        <v>15345.75</v>
      </c>
      <c r="M107" s="32">
        <v>39442.699999999997</v>
      </c>
      <c r="N107" s="32"/>
      <c r="O107" s="32"/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 t="s">
        <v>470</v>
      </c>
      <c r="V107" s="32" t="s">
        <v>641</v>
      </c>
      <c r="W107" s="32" t="s">
        <v>642</v>
      </c>
    </row>
    <row r="108" spans="1:23" x14ac:dyDescent="0.3">
      <c r="A108" s="30" t="str">
        <f>VLOOKUP(I108,'Table (4)'!$B$3:$C$391,2,FALSE)</f>
        <v>ACCRUED BK PENSION EXPENSE</v>
      </c>
      <c r="B108" s="32">
        <v>50</v>
      </c>
      <c r="C108" s="32">
        <v>190</v>
      </c>
      <c r="D108" s="32" t="s">
        <v>946</v>
      </c>
      <c r="E108" s="32" t="s">
        <v>466</v>
      </c>
      <c r="F108" s="32" t="s">
        <v>762</v>
      </c>
      <c r="G108" s="34">
        <v>1901001</v>
      </c>
      <c r="H108" s="32" t="s">
        <v>56</v>
      </c>
      <c r="I108" s="32" t="s">
        <v>536</v>
      </c>
      <c r="J108" s="32" t="s">
        <v>640</v>
      </c>
      <c r="K108" s="75">
        <v>-9421493.9000000004</v>
      </c>
      <c r="L108" s="74">
        <v>-9161861.5299999993</v>
      </c>
      <c r="M108" s="32">
        <v>-9421493.9000000004</v>
      </c>
      <c r="N108" s="32"/>
      <c r="O108" s="32"/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 t="s">
        <v>470</v>
      </c>
      <c r="V108" s="32" t="s">
        <v>641</v>
      </c>
      <c r="W108" s="32" t="s">
        <v>642</v>
      </c>
    </row>
    <row r="109" spans="1:23" x14ac:dyDescent="0.3">
      <c r="A109" s="30" t="str">
        <f>VLOOKUP(I109,'Table (4)'!$B$3:$C$391,2,FALSE)</f>
        <v>ACCRUED BK PENSION COSTS - SFAS 158</v>
      </c>
      <c r="B109" s="32">
        <v>50</v>
      </c>
      <c r="C109" s="32">
        <v>190</v>
      </c>
      <c r="D109" s="32" t="s">
        <v>946</v>
      </c>
      <c r="E109" s="32" t="s">
        <v>466</v>
      </c>
      <c r="F109" s="32" t="s">
        <v>762</v>
      </c>
      <c r="G109" s="34">
        <v>1901001</v>
      </c>
      <c r="H109" s="32" t="s">
        <v>88</v>
      </c>
      <c r="I109" s="32" t="s">
        <v>537</v>
      </c>
      <c r="J109" s="32" t="s">
        <v>640</v>
      </c>
      <c r="K109" s="75">
        <v>10016423.550000001</v>
      </c>
      <c r="L109" s="74">
        <v>13526076.550000001</v>
      </c>
      <c r="M109" s="32">
        <v>10016423.550000001</v>
      </c>
      <c r="N109" s="32"/>
      <c r="O109" s="32"/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 t="s">
        <v>470</v>
      </c>
      <c r="V109" s="32" t="s">
        <v>641</v>
      </c>
      <c r="W109" s="32" t="s">
        <v>642</v>
      </c>
    </row>
    <row r="110" spans="1:23" x14ac:dyDescent="0.3">
      <c r="A110" s="30" t="str">
        <f>VLOOKUP(I110,'Table (4)'!$B$3:$C$391,2,FALSE)</f>
        <v>SUPPLEMENTAL EXECUTIVE RETIREMENT PLAN</v>
      </c>
      <c r="B110" s="32">
        <v>50</v>
      </c>
      <c r="C110" s="32">
        <v>190</v>
      </c>
      <c r="D110" s="32" t="s">
        <v>946</v>
      </c>
      <c r="E110" s="32" t="s">
        <v>466</v>
      </c>
      <c r="F110" s="32" t="s">
        <v>762</v>
      </c>
      <c r="G110" s="34">
        <v>1901001</v>
      </c>
      <c r="H110" s="32" t="s">
        <v>743</v>
      </c>
      <c r="I110" s="32" t="s">
        <v>844</v>
      </c>
      <c r="J110" s="32" t="s">
        <v>640</v>
      </c>
      <c r="K110" s="75">
        <v>55910.26</v>
      </c>
      <c r="L110" s="74">
        <v>817</v>
      </c>
      <c r="M110" s="32">
        <v>55910.26</v>
      </c>
      <c r="N110" s="32"/>
      <c r="O110" s="32"/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 t="s">
        <v>470</v>
      </c>
      <c r="V110" s="32" t="s">
        <v>641</v>
      </c>
      <c r="W110" s="32" t="s">
        <v>642</v>
      </c>
    </row>
    <row r="111" spans="1:23" x14ac:dyDescent="0.3">
      <c r="A111" s="30" t="str">
        <f>VLOOKUP(I111,'Table (4)'!$B$3:$C$391,2,FALSE)</f>
        <v>ACCRD SUP EXEC RETIR PLAN COSTS-SFAS 158</v>
      </c>
      <c r="B111" s="32">
        <v>50</v>
      </c>
      <c r="C111" s="32">
        <v>190</v>
      </c>
      <c r="D111" s="32" t="s">
        <v>946</v>
      </c>
      <c r="E111" s="32" t="s">
        <v>466</v>
      </c>
      <c r="F111" s="32" t="s">
        <v>762</v>
      </c>
      <c r="G111" s="34">
        <v>1901001</v>
      </c>
      <c r="H111" s="32" t="s">
        <v>742</v>
      </c>
      <c r="I111" s="32" t="s">
        <v>843</v>
      </c>
      <c r="J111" s="32" t="s">
        <v>640</v>
      </c>
      <c r="K111" s="75">
        <v>112711.2</v>
      </c>
      <c r="L111" s="74">
        <v>174862.45</v>
      </c>
      <c r="M111" s="32">
        <v>112711.2</v>
      </c>
      <c r="N111" s="32"/>
      <c r="O111" s="32"/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 t="s">
        <v>470</v>
      </c>
      <c r="V111" s="32" t="s">
        <v>641</v>
      </c>
      <c r="W111" s="32" t="s">
        <v>642</v>
      </c>
    </row>
    <row r="112" spans="1:23" x14ac:dyDescent="0.3">
      <c r="A112" s="30" t="str">
        <f>VLOOKUP(I112,'Table (4)'!$B$3:$C$391,2,FALSE)</f>
        <v>ACCRD BK SUP. SAVINGS PLAN EXP</v>
      </c>
      <c r="B112" s="32">
        <v>50</v>
      </c>
      <c r="C112" s="32">
        <v>190</v>
      </c>
      <c r="D112" s="32" t="s">
        <v>946</v>
      </c>
      <c r="E112" s="32" t="s">
        <v>466</v>
      </c>
      <c r="F112" s="32" t="s">
        <v>762</v>
      </c>
      <c r="G112" s="34">
        <v>1901001</v>
      </c>
      <c r="H112" s="32" t="s">
        <v>741</v>
      </c>
      <c r="I112" s="32" t="s">
        <v>842</v>
      </c>
      <c r="J112" s="32" t="s">
        <v>640</v>
      </c>
      <c r="K112" s="75">
        <v>296683.23</v>
      </c>
      <c r="L112" s="74">
        <v>285024.01</v>
      </c>
      <c r="M112" s="32">
        <v>296683.23</v>
      </c>
      <c r="N112" s="32"/>
      <c r="O112" s="32"/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 t="s">
        <v>470</v>
      </c>
      <c r="V112" s="32" t="s">
        <v>641</v>
      </c>
      <c r="W112" s="32" t="s">
        <v>642</v>
      </c>
    </row>
    <row r="113" spans="1:23" x14ac:dyDescent="0.3">
      <c r="A113" s="30" t="str">
        <f>VLOOKUP(I113,'Table (4)'!$B$3:$C$391,2,FALSE)</f>
        <v>ACCRUED PSI PLAN EXP</v>
      </c>
      <c r="B113" s="32">
        <v>50</v>
      </c>
      <c r="C113" s="32">
        <v>190</v>
      </c>
      <c r="D113" s="32" t="s">
        <v>946</v>
      </c>
      <c r="E113" s="32" t="s">
        <v>466</v>
      </c>
      <c r="F113" s="32" t="s">
        <v>762</v>
      </c>
      <c r="G113" s="34">
        <v>1901001</v>
      </c>
      <c r="H113" s="32" t="s">
        <v>739</v>
      </c>
      <c r="I113" s="32" t="s">
        <v>841</v>
      </c>
      <c r="J113" s="32" t="s">
        <v>640</v>
      </c>
      <c r="K113" s="75">
        <v>2537733.8199999998</v>
      </c>
      <c r="L113" s="74">
        <v>2060217.22</v>
      </c>
      <c r="M113" s="32">
        <v>2537733.8199999998</v>
      </c>
      <c r="N113" s="32"/>
      <c r="O113" s="32"/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 t="s">
        <v>470</v>
      </c>
      <c r="V113" s="32" t="s">
        <v>641</v>
      </c>
      <c r="W113" s="32" t="s">
        <v>642</v>
      </c>
    </row>
    <row r="114" spans="1:23" x14ac:dyDescent="0.3">
      <c r="A114" s="30" t="str">
        <f>VLOOKUP(I114,'Table (4)'!$B$3:$C$391,2,FALSE)</f>
        <v>PROV RAD WASTE ACCRUAL-LT</v>
      </c>
      <c r="B114" s="32">
        <v>50</v>
      </c>
      <c r="C114" s="32">
        <v>190</v>
      </c>
      <c r="D114" s="32" t="s">
        <v>946</v>
      </c>
      <c r="E114" s="32" t="s">
        <v>466</v>
      </c>
      <c r="F114" s="32" t="s">
        <v>762</v>
      </c>
      <c r="G114" s="34">
        <v>1901001</v>
      </c>
      <c r="H114" s="32" t="s">
        <v>1032</v>
      </c>
      <c r="I114" s="32" t="s">
        <v>1100</v>
      </c>
      <c r="J114" s="32" t="s">
        <v>640</v>
      </c>
      <c r="K114" s="75">
        <v>0</v>
      </c>
      <c r="L114" s="74">
        <v>70000</v>
      </c>
      <c r="M114" s="32">
        <v>0</v>
      </c>
      <c r="N114" s="32"/>
      <c r="O114" s="32"/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 t="s">
        <v>470</v>
      </c>
      <c r="V114" s="32" t="s">
        <v>641</v>
      </c>
      <c r="W114" s="32" t="s">
        <v>642</v>
      </c>
    </row>
    <row r="115" spans="1:23" x14ac:dyDescent="0.3">
      <c r="A115" s="30" t="str">
        <f>VLOOKUP(I115,'Table (4)'!$B$3:$C$391,2,FALSE)</f>
        <v>PROV RAD WASTE ACCRUAL-ST</v>
      </c>
      <c r="B115" s="32">
        <v>50</v>
      </c>
      <c r="C115" s="32">
        <v>190</v>
      </c>
      <c r="D115" s="32" t="s">
        <v>946</v>
      </c>
      <c r="E115" s="32" t="s">
        <v>466</v>
      </c>
      <c r="F115" s="32" t="s">
        <v>762</v>
      </c>
      <c r="G115" s="34">
        <v>1901001</v>
      </c>
      <c r="H115" s="32" t="s">
        <v>1033</v>
      </c>
      <c r="I115" s="32" t="s">
        <v>1101</v>
      </c>
      <c r="J115" s="32" t="s">
        <v>640</v>
      </c>
      <c r="K115" s="75">
        <v>381327.23</v>
      </c>
      <c r="L115" s="74">
        <v>146499.45000000001</v>
      </c>
      <c r="M115" s="32">
        <v>381327.23</v>
      </c>
      <c r="N115" s="32"/>
      <c r="O115" s="32"/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 t="s">
        <v>470</v>
      </c>
      <c r="V115" s="32" t="s">
        <v>641</v>
      </c>
      <c r="W115" s="32" t="s">
        <v>642</v>
      </c>
    </row>
    <row r="116" spans="1:23" x14ac:dyDescent="0.3">
      <c r="A116" s="30" t="str">
        <f>VLOOKUP(I116,'Table (4)'!$B$3:$C$391,2,FALSE)</f>
        <v>BK PROV UNCOLL ACCTS</v>
      </c>
      <c r="B116" s="32">
        <v>50</v>
      </c>
      <c r="C116" s="32">
        <v>190</v>
      </c>
      <c r="D116" s="32" t="s">
        <v>946</v>
      </c>
      <c r="E116" s="32" t="s">
        <v>466</v>
      </c>
      <c r="F116" s="32" t="s">
        <v>762</v>
      </c>
      <c r="G116" s="34">
        <v>1901001</v>
      </c>
      <c r="H116" s="32" t="s">
        <v>792</v>
      </c>
      <c r="I116" s="32" t="s">
        <v>791</v>
      </c>
      <c r="J116" s="32" t="s">
        <v>640</v>
      </c>
      <c r="K116" s="75">
        <v>5357.61</v>
      </c>
      <c r="L116" s="74">
        <v>-0.02</v>
      </c>
      <c r="M116" s="32">
        <v>5357.61</v>
      </c>
      <c r="N116" s="32"/>
      <c r="O116" s="32"/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 t="s">
        <v>470</v>
      </c>
      <c r="V116" s="32" t="s">
        <v>641</v>
      </c>
      <c r="W116" s="32" t="s">
        <v>642</v>
      </c>
    </row>
    <row r="117" spans="1:23" x14ac:dyDescent="0.3">
      <c r="A117" s="30" t="str">
        <f>VLOOKUP(I117,'Table (4)'!$B$3:$C$391,2,FALSE)</f>
        <v>ACCRD COMPANYWIDE INCENTV PLAN</v>
      </c>
      <c r="B117" s="32">
        <v>50</v>
      </c>
      <c r="C117" s="32">
        <v>190</v>
      </c>
      <c r="D117" s="32" t="s">
        <v>946</v>
      </c>
      <c r="E117" s="32" t="s">
        <v>466</v>
      </c>
      <c r="F117" s="32" t="s">
        <v>762</v>
      </c>
      <c r="G117" s="34">
        <v>1901001</v>
      </c>
      <c r="H117" s="32" t="s">
        <v>734</v>
      </c>
      <c r="I117" s="32" t="s">
        <v>790</v>
      </c>
      <c r="J117" s="32" t="s">
        <v>640</v>
      </c>
      <c r="K117" s="75">
        <v>9622700.6099999994</v>
      </c>
      <c r="L117" s="74">
        <v>8392796.3499999996</v>
      </c>
      <c r="M117" s="32">
        <v>9622700.6099999994</v>
      </c>
      <c r="N117" s="32"/>
      <c r="O117" s="32"/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 t="s">
        <v>470</v>
      </c>
      <c r="V117" s="32" t="s">
        <v>641</v>
      </c>
      <c r="W117" s="32" t="s">
        <v>642</v>
      </c>
    </row>
    <row r="118" spans="1:23" x14ac:dyDescent="0.3">
      <c r="A118" s="30" t="str">
        <f>VLOOKUP(I118,'Table (4)'!$B$3:$C$391,2,FALSE)</f>
        <v>ACCRUED BOOK VACATION PAY</v>
      </c>
      <c r="B118" s="32">
        <v>50</v>
      </c>
      <c r="C118" s="32">
        <v>190</v>
      </c>
      <c r="D118" s="32" t="s">
        <v>946</v>
      </c>
      <c r="E118" s="32" t="s">
        <v>466</v>
      </c>
      <c r="F118" s="32" t="s">
        <v>762</v>
      </c>
      <c r="G118" s="34">
        <v>1901001</v>
      </c>
      <c r="H118" s="32" t="s">
        <v>732</v>
      </c>
      <c r="I118" s="32" t="s">
        <v>789</v>
      </c>
      <c r="J118" s="32" t="s">
        <v>640</v>
      </c>
      <c r="K118" s="75">
        <v>2751541.81</v>
      </c>
      <c r="L118" s="74">
        <v>3484714.59</v>
      </c>
      <c r="M118" s="32">
        <v>2751541.81</v>
      </c>
      <c r="N118" s="32"/>
      <c r="O118" s="32"/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 t="s">
        <v>470</v>
      </c>
      <c r="V118" s="32" t="s">
        <v>641</v>
      </c>
      <c r="W118" s="32" t="s">
        <v>642</v>
      </c>
    </row>
    <row r="119" spans="1:23" x14ac:dyDescent="0.3">
      <c r="A119" s="30" t="str">
        <f>VLOOKUP(I119,'Table (4)'!$B$3:$C$391,2,FALSE)</f>
        <v>(ICDP)-INCENTIVE COMP DEFERRAL PLAN</v>
      </c>
      <c r="B119" s="32">
        <v>50</v>
      </c>
      <c r="C119" s="32">
        <v>190</v>
      </c>
      <c r="D119" s="32" t="s">
        <v>946</v>
      </c>
      <c r="E119" s="32" t="s">
        <v>466</v>
      </c>
      <c r="F119" s="32" t="s">
        <v>762</v>
      </c>
      <c r="G119" s="34">
        <v>1901001</v>
      </c>
      <c r="H119" s="32" t="s">
        <v>731</v>
      </c>
      <c r="I119" s="32" t="s">
        <v>838</v>
      </c>
      <c r="J119" s="32" t="s">
        <v>640</v>
      </c>
      <c r="K119" s="75">
        <v>-29823.95</v>
      </c>
      <c r="L119" s="74">
        <v>275088.14</v>
      </c>
      <c r="M119" s="32">
        <v>-29823.95</v>
      </c>
      <c r="N119" s="32"/>
      <c r="O119" s="32"/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 t="s">
        <v>470</v>
      </c>
      <c r="V119" s="32" t="s">
        <v>641</v>
      </c>
      <c r="W119" s="32" t="s">
        <v>642</v>
      </c>
    </row>
    <row r="120" spans="1:23" x14ac:dyDescent="0.3">
      <c r="A120" s="30" t="str">
        <f>VLOOKUP(I120,'Table (4)'!$B$3:$C$391,2,FALSE)</f>
        <v>ACCRD BK SEI EMP BENEFIT COSTS</v>
      </c>
      <c r="B120" s="32">
        <v>50</v>
      </c>
      <c r="C120" s="32">
        <v>190</v>
      </c>
      <c r="D120" s="32" t="s">
        <v>946</v>
      </c>
      <c r="E120" s="32" t="s">
        <v>466</v>
      </c>
      <c r="F120" s="32" t="s">
        <v>762</v>
      </c>
      <c r="G120" s="34">
        <v>1901001</v>
      </c>
      <c r="H120" s="32" t="s">
        <v>1039</v>
      </c>
      <c r="I120" s="32" t="s">
        <v>1102</v>
      </c>
      <c r="J120" s="32" t="s">
        <v>640</v>
      </c>
      <c r="K120" s="75">
        <v>-1</v>
      </c>
      <c r="L120" s="74">
        <v>-1</v>
      </c>
      <c r="M120" s="32">
        <v>-1</v>
      </c>
      <c r="N120" s="32"/>
      <c r="O120" s="32"/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 t="s">
        <v>470</v>
      </c>
      <c r="V120" s="32" t="s">
        <v>641</v>
      </c>
      <c r="W120" s="32" t="s">
        <v>642</v>
      </c>
    </row>
    <row r="121" spans="1:23" x14ac:dyDescent="0.3">
      <c r="A121" s="30" t="str">
        <f>VLOOKUP(I121,'Table (4)'!$B$3:$C$391,2,FALSE)</f>
        <v>ACCRUED INTEREST EXP -STATE</v>
      </c>
      <c r="B121" s="32">
        <v>50</v>
      </c>
      <c r="C121" s="32">
        <v>190</v>
      </c>
      <c r="D121" s="32" t="s">
        <v>946</v>
      </c>
      <c r="E121" s="32" t="s">
        <v>466</v>
      </c>
      <c r="F121" s="32" t="s">
        <v>762</v>
      </c>
      <c r="G121" s="34">
        <v>1901001</v>
      </c>
      <c r="H121" s="32" t="s">
        <v>1041</v>
      </c>
      <c r="I121" s="32" t="s">
        <v>1080</v>
      </c>
      <c r="J121" s="32" t="s">
        <v>640</v>
      </c>
      <c r="K121" s="75">
        <v>-17881.759999999998</v>
      </c>
      <c r="L121" s="74">
        <v>-17881.759999999998</v>
      </c>
      <c r="M121" s="32">
        <v>-17881.759999999998</v>
      </c>
      <c r="N121" s="32"/>
      <c r="O121" s="32"/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 t="s">
        <v>470</v>
      </c>
      <c r="V121" s="32" t="s">
        <v>641</v>
      </c>
      <c r="W121" s="32" t="s">
        <v>642</v>
      </c>
    </row>
    <row r="122" spans="1:23" x14ac:dyDescent="0.3">
      <c r="A122" s="30" t="str">
        <f>VLOOKUP(I122,'Table (4)'!$B$3:$C$391,2,FALSE)</f>
        <v>ACCRUED INTEREST EXP -STATE</v>
      </c>
      <c r="B122" s="32">
        <v>50</v>
      </c>
      <c r="C122" s="32">
        <v>190</v>
      </c>
      <c r="D122" s="32" t="s">
        <v>946</v>
      </c>
      <c r="E122" s="32" t="s">
        <v>466</v>
      </c>
      <c r="F122" s="32" t="s">
        <v>762</v>
      </c>
      <c r="G122" s="34">
        <v>1901001</v>
      </c>
      <c r="H122" s="32" t="s">
        <v>1081</v>
      </c>
      <c r="I122" s="32" t="s">
        <v>1080</v>
      </c>
      <c r="J122" s="32" t="s">
        <v>640</v>
      </c>
      <c r="K122" s="75">
        <v>17883</v>
      </c>
      <c r="L122" s="74">
        <v>17883</v>
      </c>
      <c r="M122" s="32">
        <v>17883</v>
      </c>
      <c r="N122" s="32"/>
      <c r="O122" s="32"/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 t="s">
        <v>470</v>
      </c>
      <c r="V122" s="32" t="s">
        <v>641</v>
      </c>
      <c r="W122" s="32" t="s">
        <v>642</v>
      </c>
    </row>
    <row r="123" spans="1:23" x14ac:dyDescent="0.3">
      <c r="A123" s="30" t="str">
        <f>VLOOKUP(I123,'Table (4)'!$B$3:$C$391,2,FALSE)</f>
        <v>ACCRUED INTEREST-LONG-TERM - FIN 48</v>
      </c>
      <c r="B123" s="32">
        <v>50</v>
      </c>
      <c r="C123" s="32">
        <v>190</v>
      </c>
      <c r="D123" s="32" t="s">
        <v>946</v>
      </c>
      <c r="E123" s="32" t="s">
        <v>466</v>
      </c>
      <c r="F123" s="32" t="s">
        <v>762</v>
      </c>
      <c r="G123" s="34">
        <v>1901001</v>
      </c>
      <c r="H123" s="32" t="s">
        <v>728</v>
      </c>
      <c r="I123" s="32" t="s">
        <v>788</v>
      </c>
      <c r="J123" s="32" t="s">
        <v>640</v>
      </c>
      <c r="K123" s="75">
        <v>-19162.150000000001</v>
      </c>
      <c r="L123" s="74">
        <v>21311.5</v>
      </c>
      <c r="M123" s="32">
        <v>-19162.150000000001</v>
      </c>
      <c r="N123" s="32"/>
      <c r="O123" s="32"/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 t="s">
        <v>470</v>
      </c>
      <c r="V123" s="32" t="s">
        <v>641</v>
      </c>
      <c r="W123" s="32" t="s">
        <v>642</v>
      </c>
    </row>
    <row r="124" spans="1:23" x14ac:dyDescent="0.3">
      <c r="A124" s="30" t="str">
        <f>VLOOKUP(I124,'Table (4)'!$B$3:$C$391,2,FALSE)</f>
        <v>ACCRUED INTEREST-LONG-TERM - FIN 48</v>
      </c>
      <c r="B124" s="32">
        <v>50</v>
      </c>
      <c r="C124" s="32">
        <v>190</v>
      </c>
      <c r="D124" s="32" t="s">
        <v>946</v>
      </c>
      <c r="E124" s="32" t="s">
        <v>466</v>
      </c>
      <c r="F124" s="32" t="s">
        <v>762</v>
      </c>
      <c r="G124" s="34">
        <v>1901001</v>
      </c>
      <c r="H124" s="32" t="s">
        <v>787</v>
      </c>
      <c r="I124" s="32" t="s">
        <v>786</v>
      </c>
      <c r="J124" s="32" t="s">
        <v>640</v>
      </c>
      <c r="K124" s="75">
        <v>83895</v>
      </c>
      <c r="L124" s="74">
        <v>83895</v>
      </c>
      <c r="M124" s="32">
        <v>83895</v>
      </c>
      <c r="N124" s="32"/>
      <c r="O124" s="32"/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 t="s">
        <v>470</v>
      </c>
      <c r="V124" s="32" t="s">
        <v>641</v>
      </c>
      <c r="W124" s="32" t="s">
        <v>642</v>
      </c>
    </row>
    <row r="125" spans="1:23" x14ac:dyDescent="0.3">
      <c r="A125" s="30" t="str">
        <f>VLOOKUP(I125,'Table (4)'!$B$3:$C$391,2,FALSE)</f>
        <v>ACCRUED INTEREST-SHORT-TERM - FIN 48</v>
      </c>
      <c r="B125" s="32">
        <v>50</v>
      </c>
      <c r="C125" s="32">
        <v>190</v>
      </c>
      <c r="D125" s="32" t="s">
        <v>946</v>
      </c>
      <c r="E125" s="32" t="s">
        <v>466</v>
      </c>
      <c r="F125" s="32" t="s">
        <v>762</v>
      </c>
      <c r="G125" s="34">
        <v>1901001</v>
      </c>
      <c r="H125" s="32" t="s">
        <v>727</v>
      </c>
      <c r="I125" s="32" t="s">
        <v>785</v>
      </c>
      <c r="J125" s="32" t="s">
        <v>640</v>
      </c>
      <c r="K125" s="75">
        <v>-458114.65</v>
      </c>
      <c r="L125" s="74">
        <v>-488984.3</v>
      </c>
      <c r="M125" s="32">
        <v>-458114.65</v>
      </c>
      <c r="N125" s="32"/>
      <c r="O125" s="32"/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 t="s">
        <v>470</v>
      </c>
      <c r="V125" s="32" t="s">
        <v>641</v>
      </c>
      <c r="W125" s="32" t="s">
        <v>642</v>
      </c>
    </row>
    <row r="126" spans="1:23" x14ac:dyDescent="0.3">
      <c r="A126" s="30" t="str">
        <f>VLOOKUP(I126,'Table (4)'!$B$3:$C$391,2,FALSE)</f>
        <v>ACCRUED INTEREST-SHORT-TERM - FIN 48</v>
      </c>
      <c r="B126" s="32">
        <v>50</v>
      </c>
      <c r="C126" s="32">
        <v>190</v>
      </c>
      <c r="D126" s="32" t="s">
        <v>946</v>
      </c>
      <c r="E126" s="32" t="s">
        <v>466</v>
      </c>
      <c r="F126" s="32" t="s">
        <v>762</v>
      </c>
      <c r="G126" s="34">
        <v>1901001</v>
      </c>
      <c r="H126" s="32" t="s">
        <v>1103</v>
      </c>
      <c r="I126" s="32" t="s">
        <v>1104</v>
      </c>
      <c r="J126" s="32" t="s">
        <v>640</v>
      </c>
      <c r="K126" s="75">
        <v>484022</v>
      </c>
      <c r="L126" s="74">
        <v>484022</v>
      </c>
      <c r="M126" s="32">
        <v>484022</v>
      </c>
      <c r="N126" s="32"/>
      <c r="O126" s="32"/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 t="s">
        <v>470</v>
      </c>
      <c r="V126" s="32" t="s">
        <v>641</v>
      </c>
      <c r="W126" s="32" t="s">
        <v>642</v>
      </c>
    </row>
    <row r="127" spans="1:23" x14ac:dyDescent="0.3">
      <c r="A127" s="30" t="str">
        <f>VLOOKUP(I127,'Table (4)'!$B$3:$C$391,2,FALSE)</f>
        <v>OUTAGE INSURANCE PROCEEDS</v>
      </c>
      <c r="B127" s="32">
        <v>50</v>
      </c>
      <c r="C127" s="32">
        <v>190</v>
      </c>
      <c r="D127" s="32" t="s">
        <v>946</v>
      </c>
      <c r="E127" s="32" t="s">
        <v>466</v>
      </c>
      <c r="F127" s="32" t="s">
        <v>762</v>
      </c>
      <c r="G127" s="34">
        <v>1901001</v>
      </c>
      <c r="H127" s="32" t="s">
        <v>1044</v>
      </c>
      <c r="I127" s="32" t="s">
        <v>1105</v>
      </c>
      <c r="J127" s="32" t="s">
        <v>640</v>
      </c>
      <c r="K127" s="75">
        <v>-1820000</v>
      </c>
      <c r="L127" s="74">
        <v>0</v>
      </c>
      <c r="M127" s="32">
        <v>-1820000</v>
      </c>
      <c r="N127" s="32"/>
      <c r="O127" s="32"/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 t="s">
        <v>470</v>
      </c>
      <c r="V127" s="32" t="s">
        <v>641</v>
      </c>
      <c r="W127" s="32" t="s">
        <v>642</v>
      </c>
    </row>
    <row r="128" spans="1:23" x14ac:dyDescent="0.3">
      <c r="A128" s="30" t="str">
        <f>VLOOKUP(I128,'Table (4)'!$B$3:$C$391,2,FALSE)</f>
        <v>REG LIABILITY-SFAS 143 - ARO</v>
      </c>
      <c r="B128" s="32">
        <v>50</v>
      </c>
      <c r="C128" s="32">
        <v>190</v>
      </c>
      <c r="D128" s="32" t="s">
        <v>946</v>
      </c>
      <c r="E128" s="32" t="s">
        <v>466</v>
      </c>
      <c r="F128" s="32" t="s">
        <v>762</v>
      </c>
      <c r="G128" s="34">
        <v>1901001</v>
      </c>
      <c r="H128" s="32" t="s">
        <v>1045</v>
      </c>
      <c r="I128" s="32" t="s">
        <v>1106</v>
      </c>
      <c r="J128" s="32" t="s">
        <v>640</v>
      </c>
      <c r="K128" s="75">
        <v>222761727.05000001</v>
      </c>
      <c r="L128" s="74">
        <v>255914168.50999999</v>
      </c>
      <c r="M128" s="32">
        <v>222761727.05000001</v>
      </c>
      <c r="N128" s="32"/>
      <c r="O128" s="32"/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 t="s">
        <v>470</v>
      </c>
      <c r="V128" s="32" t="s">
        <v>641</v>
      </c>
      <c r="W128" s="32" t="s">
        <v>642</v>
      </c>
    </row>
    <row r="129" spans="1:23" x14ac:dyDescent="0.3">
      <c r="A129" s="30" t="str">
        <f>VLOOKUP(I129,'Table (4)'!$B$3:$C$391,2,FALSE)</f>
        <v>CAPITALIZED SOFTWARE COSTS-TAX</v>
      </c>
      <c r="B129" s="32">
        <v>50</v>
      </c>
      <c r="C129" s="32">
        <v>190</v>
      </c>
      <c r="D129" s="32" t="s">
        <v>946</v>
      </c>
      <c r="E129" s="32" t="s">
        <v>466</v>
      </c>
      <c r="F129" s="32" t="s">
        <v>762</v>
      </c>
      <c r="G129" s="34">
        <v>1901001</v>
      </c>
      <c r="H129" s="32" t="s">
        <v>704</v>
      </c>
      <c r="I129" s="32" t="s">
        <v>781</v>
      </c>
      <c r="J129" s="32" t="s">
        <v>640</v>
      </c>
      <c r="K129" s="75">
        <v>6452.78</v>
      </c>
      <c r="L129" s="74">
        <v>-1947.22</v>
      </c>
      <c r="M129" s="32">
        <v>6452.78</v>
      </c>
      <c r="N129" s="32"/>
      <c r="O129" s="32"/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 t="s">
        <v>470</v>
      </c>
      <c r="V129" s="32" t="s">
        <v>641</v>
      </c>
      <c r="W129" s="32" t="s">
        <v>642</v>
      </c>
    </row>
    <row r="130" spans="1:23" x14ac:dyDescent="0.3">
      <c r="A130" s="30" t="str">
        <f>VLOOKUP(I130,'Table (4)'!$B$3:$C$391,2,FALSE)</f>
        <v>SM-DEFD PRE 4 7 83 DISP CSTS</v>
      </c>
      <c r="B130" s="32">
        <v>50</v>
      </c>
      <c r="C130" s="32">
        <v>190</v>
      </c>
      <c r="D130" s="32" t="s">
        <v>946</v>
      </c>
      <c r="E130" s="32" t="s">
        <v>466</v>
      </c>
      <c r="F130" s="32" t="s">
        <v>762</v>
      </c>
      <c r="G130" s="34">
        <v>1901001</v>
      </c>
      <c r="H130" s="32" t="s">
        <v>1047</v>
      </c>
      <c r="I130" s="32" t="s">
        <v>1107</v>
      </c>
      <c r="J130" s="32" t="s">
        <v>640</v>
      </c>
      <c r="K130" s="75">
        <v>4198588.32</v>
      </c>
      <c r="L130" s="74">
        <v>4193573.87</v>
      </c>
      <c r="M130" s="32">
        <v>4198588.32</v>
      </c>
      <c r="N130" s="32"/>
      <c r="O130" s="32"/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 t="s">
        <v>470</v>
      </c>
      <c r="V130" s="32" t="s">
        <v>641</v>
      </c>
      <c r="W130" s="32" t="s">
        <v>642</v>
      </c>
    </row>
    <row r="131" spans="1:23" x14ac:dyDescent="0.3">
      <c r="A131" s="30" t="str">
        <f>VLOOKUP(I131,'Table (4)'!$B$3:$C$391,2,FALSE)</f>
        <v>SM-DEFD PRE 4 7 83 DISP CSTS</v>
      </c>
      <c r="B131" s="32">
        <v>50</v>
      </c>
      <c r="C131" s="32">
        <v>190</v>
      </c>
      <c r="D131" s="32" t="s">
        <v>946</v>
      </c>
      <c r="E131" s="32" t="s">
        <v>466</v>
      </c>
      <c r="F131" s="32" t="s">
        <v>762</v>
      </c>
      <c r="G131" s="34">
        <v>1901001</v>
      </c>
      <c r="H131" s="32" t="s">
        <v>1108</v>
      </c>
      <c r="I131" s="32" t="s">
        <v>1109</v>
      </c>
      <c r="J131" s="32" t="s">
        <v>640</v>
      </c>
      <c r="K131" s="75">
        <v>-310</v>
      </c>
      <c r="L131" s="74">
        <v>-310</v>
      </c>
      <c r="M131" s="32">
        <v>-310</v>
      </c>
      <c r="N131" s="32"/>
      <c r="O131" s="32"/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 t="s">
        <v>470</v>
      </c>
      <c r="V131" s="32" t="s">
        <v>641</v>
      </c>
      <c r="W131" s="32" t="s">
        <v>642</v>
      </c>
    </row>
    <row r="132" spans="1:23" x14ac:dyDescent="0.3">
      <c r="A132" s="30" t="str">
        <f>VLOOKUP(I132,'Table (4)'!$B$3:$C$391,2,FALSE)</f>
        <v>SI-DEFD PRE 4 7 83 DISP CSTS</v>
      </c>
      <c r="B132" s="32">
        <v>50</v>
      </c>
      <c r="C132" s="32">
        <v>190</v>
      </c>
      <c r="D132" s="32" t="s">
        <v>946</v>
      </c>
      <c r="E132" s="32" t="s">
        <v>466</v>
      </c>
      <c r="F132" s="32" t="s">
        <v>762</v>
      </c>
      <c r="G132" s="34">
        <v>1901001</v>
      </c>
      <c r="H132" s="32" t="s">
        <v>1048</v>
      </c>
      <c r="I132" s="32" t="s">
        <v>1110</v>
      </c>
      <c r="J132" s="32" t="s">
        <v>640</v>
      </c>
      <c r="K132" s="75">
        <v>26908736.16</v>
      </c>
      <c r="L132" s="74">
        <v>26881495.66</v>
      </c>
      <c r="M132" s="32">
        <v>26908736.16</v>
      </c>
      <c r="N132" s="32"/>
      <c r="O132" s="32"/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 t="s">
        <v>470</v>
      </c>
      <c r="V132" s="32" t="s">
        <v>641</v>
      </c>
      <c r="W132" s="32" t="s">
        <v>642</v>
      </c>
    </row>
    <row r="133" spans="1:23" x14ac:dyDescent="0.3">
      <c r="A133" s="30" t="str">
        <f>VLOOKUP(I133,'Table (4)'!$B$3:$C$391,2,FALSE)</f>
        <v>SI-DEFD PRE 4 7 83 DISP CSTS</v>
      </c>
      <c r="B133" s="32">
        <v>50</v>
      </c>
      <c r="C133" s="32">
        <v>190</v>
      </c>
      <c r="D133" s="32" t="s">
        <v>946</v>
      </c>
      <c r="E133" s="32" t="s">
        <v>466</v>
      </c>
      <c r="F133" s="32" t="s">
        <v>762</v>
      </c>
      <c r="G133" s="34">
        <v>1901001</v>
      </c>
      <c r="H133" s="32" t="s">
        <v>1111</v>
      </c>
      <c r="I133" s="32" t="s">
        <v>1112</v>
      </c>
      <c r="J133" s="32" t="s">
        <v>640</v>
      </c>
      <c r="K133" s="75">
        <v>597</v>
      </c>
      <c r="L133" s="74">
        <v>597</v>
      </c>
      <c r="M133" s="32">
        <v>597</v>
      </c>
      <c r="N133" s="32"/>
      <c r="O133" s="32"/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 t="s">
        <v>470</v>
      </c>
      <c r="V133" s="32" t="s">
        <v>641</v>
      </c>
      <c r="W133" s="32" t="s">
        <v>642</v>
      </c>
    </row>
    <row r="134" spans="1:23" x14ac:dyDescent="0.3">
      <c r="A134" s="30" t="str">
        <f>VLOOKUP(I134,'Table (4)'!$B$3:$C$391,2,FALSE)</f>
        <v>FR-DEFD PRE 4 7 83 DISP CSTS</v>
      </c>
      <c r="B134" s="32">
        <v>50</v>
      </c>
      <c r="C134" s="32">
        <v>190</v>
      </c>
      <c r="D134" s="32" t="s">
        <v>946</v>
      </c>
      <c r="E134" s="32" t="s">
        <v>466</v>
      </c>
      <c r="F134" s="32" t="s">
        <v>762</v>
      </c>
      <c r="G134" s="34">
        <v>1901001</v>
      </c>
      <c r="H134" s="32" t="s">
        <v>1049</v>
      </c>
      <c r="I134" s="32" t="s">
        <v>1113</v>
      </c>
      <c r="J134" s="32" t="s">
        <v>640</v>
      </c>
      <c r="K134" s="75">
        <v>8960520.0600000005</v>
      </c>
      <c r="L134" s="74">
        <v>8955576.6600000001</v>
      </c>
      <c r="M134" s="32">
        <v>8960520.0600000005</v>
      </c>
      <c r="N134" s="32"/>
      <c r="O134" s="32"/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 t="s">
        <v>470</v>
      </c>
      <c r="V134" s="32" t="s">
        <v>641</v>
      </c>
      <c r="W134" s="32" t="s">
        <v>642</v>
      </c>
    </row>
    <row r="135" spans="1:23" x14ac:dyDescent="0.3">
      <c r="A135" s="30" t="str">
        <f>VLOOKUP(I135,'Table (4)'!$B$3:$C$391,2,FALSE)</f>
        <v>FR-DEFD PRE 4 7 83 DISP CSTS</v>
      </c>
      <c r="B135" s="32">
        <v>50</v>
      </c>
      <c r="C135" s="32">
        <v>190</v>
      </c>
      <c r="D135" s="32" t="s">
        <v>946</v>
      </c>
      <c r="E135" s="32" t="s">
        <v>466</v>
      </c>
      <c r="F135" s="32" t="s">
        <v>762</v>
      </c>
      <c r="G135" s="34">
        <v>1901001</v>
      </c>
      <c r="H135" s="32" t="s">
        <v>1114</v>
      </c>
      <c r="I135" s="32" t="s">
        <v>1115</v>
      </c>
      <c r="J135" s="32" t="s">
        <v>640</v>
      </c>
      <c r="K135" s="75">
        <v>23</v>
      </c>
      <c r="L135" s="74">
        <v>23</v>
      </c>
      <c r="M135" s="32">
        <v>23</v>
      </c>
      <c r="N135" s="32"/>
      <c r="O135" s="32"/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 t="s">
        <v>470</v>
      </c>
      <c r="V135" s="32" t="s">
        <v>641</v>
      </c>
      <c r="W135" s="32" t="s">
        <v>642</v>
      </c>
    </row>
    <row r="136" spans="1:23" x14ac:dyDescent="0.3">
      <c r="A136" s="30" t="str">
        <f>VLOOKUP(I136,'Table (4)'!$B$3:$C$391,2,FALSE)</f>
        <v>TC-DEFD DISPOL CSTS NUC FUEL</v>
      </c>
      <c r="B136" s="32">
        <v>50</v>
      </c>
      <c r="C136" s="32">
        <v>190</v>
      </c>
      <c r="D136" s="32" t="s">
        <v>946</v>
      </c>
      <c r="E136" s="32" t="s">
        <v>466</v>
      </c>
      <c r="F136" s="32" t="s">
        <v>762</v>
      </c>
      <c r="G136" s="34">
        <v>1901001</v>
      </c>
      <c r="H136" s="32" t="s">
        <v>1050</v>
      </c>
      <c r="I136" s="32" t="s">
        <v>1116</v>
      </c>
      <c r="J136" s="32" t="s">
        <v>640</v>
      </c>
      <c r="K136" s="75">
        <v>-24467703</v>
      </c>
      <c r="L136" s="74">
        <v>-24467703</v>
      </c>
      <c r="M136" s="32">
        <v>-24467703</v>
      </c>
      <c r="N136" s="32"/>
      <c r="O136" s="32"/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 t="s">
        <v>470</v>
      </c>
      <c r="V136" s="32" t="s">
        <v>641</v>
      </c>
      <c r="W136" s="32" t="s">
        <v>642</v>
      </c>
    </row>
    <row r="137" spans="1:23" x14ac:dyDescent="0.3">
      <c r="A137" s="30" t="str">
        <f>VLOOKUP(I137,'Table (4)'!$B$3:$C$391,2,FALSE)</f>
        <v>FR-AMORT INT PRE 4 7 83 DISP</v>
      </c>
      <c r="B137" s="32">
        <v>50</v>
      </c>
      <c r="C137" s="32">
        <v>190</v>
      </c>
      <c r="D137" s="32" t="s">
        <v>946</v>
      </c>
      <c r="E137" s="32" t="s">
        <v>466</v>
      </c>
      <c r="F137" s="32" t="s">
        <v>762</v>
      </c>
      <c r="G137" s="34">
        <v>1901001</v>
      </c>
      <c r="H137" s="32" t="s">
        <v>1052</v>
      </c>
      <c r="I137" s="32" t="s">
        <v>1117</v>
      </c>
      <c r="J137" s="32" t="s">
        <v>640</v>
      </c>
      <c r="K137" s="75">
        <v>14664737.58</v>
      </c>
      <c r="L137" s="74">
        <v>14663722.23</v>
      </c>
      <c r="M137" s="32">
        <v>14664737.58</v>
      </c>
      <c r="N137" s="32"/>
      <c r="O137" s="32"/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 t="s">
        <v>470</v>
      </c>
      <c r="V137" s="32" t="s">
        <v>641</v>
      </c>
      <c r="W137" s="32" t="s">
        <v>642</v>
      </c>
    </row>
    <row r="138" spans="1:23" x14ac:dyDescent="0.3">
      <c r="A138" s="30" t="str">
        <f>VLOOKUP(I138,'Table (4)'!$B$3:$C$391,2,FALSE)</f>
        <v>SI-AMORT INT PRE 4 7 83 DISP</v>
      </c>
      <c r="B138" s="32">
        <v>50</v>
      </c>
      <c r="C138" s="32">
        <v>190</v>
      </c>
      <c r="D138" s="32" t="s">
        <v>946</v>
      </c>
      <c r="E138" s="32" t="s">
        <v>466</v>
      </c>
      <c r="F138" s="32" t="s">
        <v>762</v>
      </c>
      <c r="G138" s="34">
        <v>1901001</v>
      </c>
      <c r="H138" s="32" t="s">
        <v>1053</v>
      </c>
      <c r="I138" s="32" t="s">
        <v>1118</v>
      </c>
      <c r="J138" s="32" t="s">
        <v>640</v>
      </c>
      <c r="K138" s="75">
        <v>44944095.039999999</v>
      </c>
      <c r="L138" s="74">
        <v>44957307.189999998</v>
      </c>
      <c r="M138" s="32">
        <v>44944095.039999999</v>
      </c>
      <c r="N138" s="32"/>
      <c r="O138" s="32"/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 t="s">
        <v>470</v>
      </c>
      <c r="V138" s="32" t="s">
        <v>641</v>
      </c>
      <c r="W138" s="32" t="s">
        <v>642</v>
      </c>
    </row>
    <row r="139" spans="1:23" x14ac:dyDescent="0.3">
      <c r="A139" s="30" t="str">
        <f>VLOOKUP(I139,'Table (4)'!$B$3:$C$391,2,FALSE)</f>
        <v>SM-AMORT INT PRE 4 7 83 DISP</v>
      </c>
      <c r="B139" s="32">
        <v>50</v>
      </c>
      <c r="C139" s="32">
        <v>190</v>
      </c>
      <c r="D139" s="32" t="s">
        <v>946</v>
      </c>
      <c r="E139" s="32" t="s">
        <v>466</v>
      </c>
      <c r="F139" s="32" t="s">
        <v>762</v>
      </c>
      <c r="G139" s="34">
        <v>1901001</v>
      </c>
      <c r="H139" s="32" t="s">
        <v>1054</v>
      </c>
      <c r="I139" s="32" t="s">
        <v>1119</v>
      </c>
      <c r="J139" s="32" t="s">
        <v>640</v>
      </c>
      <c r="K139" s="75">
        <v>8480283.7300000004</v>
      </c>
      <c r="L139" s="74">
        <v>8479317.3800000008</v>
      </c>
      <c r="M139" s="32">
        <v>8480283.7300000004</v>
      </c>
      <c r="N139" s="32"/>
      <c r="O139" s="32"/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 t="s">
        <v>470</v>
      </c>
      <c r="V139" s="32" t="s">
        <v>641</v>
      </c>
      <c r="W139" s="32" t="s">
        <v>642</v>
      </c>
    </row>
    <row r="140" spans="1:23" x14ac:dyDescent="0.3">
      <c r="A140" s="30" t="str">
        <f>VLOOKUP(I140,'Table (4)'!$B$3:$C$391,2,FALSE)</f>
        <v>TC-ACC INT PRE 4 7 83 DISP CST</v>
      </c>
      <c r="B140" s="32">
        <v>50</v>
      </c>
      <c r="C140" s="32">
        <v>190</v>
      </c>
      <c r="D140" s="32" t="s">
        <v>946</v>
      </c>
      <c r="E140" s="32" t="s">
        <v>466</v>
      </c>
      <c r="F140" s="32" t="s">
        <v>762</v>
      </c>
      <c r="G140" s="34">
        <v>1901001</v>
      </c>
      <c r="H140" s="32" t="s">
        <v>1055</v>
      </c>
      <c r="I140" s="32" t="s">
        <v>1120</v>
      </c>
      <c r="J140" s="32" t="s">
        <v>640</v>
      </c>
      <c r="K140" s="75">
        <v>-68482867.709999993</v>
      </c>
      <c r="L140" s="74">
        <v>-68726170.349999994</v>
      </c>
      <c r="M140" s="32">
        <v>-68482867.709999993</v>
      </c>
      <c r="N140" s="32"/>
      <c r="O140" s="32"/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 t="s">
        <v>470</v>
      </c>
      <c r="V140" s="32" t="s">
        <v>641</v>
      </c>
      <c r="W140" s="32" t="s">
        <v>642</v>
      </c>
    </row>
    <row r="141" spans="1:23" x14ac:dyDescent="0.3">
      <c r="A141" s="30" t="str">
        <f>VLOOKUP(I141,'Table (4)'!$B$3:$C$391,2,FALSE)</f>
        <v>SM-ACC NQ NUC DECOM EXP -RATES</v>
      </c>
      <c r="B141" s="32">
        <v>50</v>
      </c>
      <c r="C141" s="32">
        <v>190</v>
      </c>
      <c r="D141" s="32" t="s">
        <v>946</v>
      </c>
      <c r="E141" s="32" t="s">
        <v>466</v>
      </c>
      <c r="F141" s="32" t="s">
        <v>762</v>
      </c>
      <c r="G141" s="34">
        <v>1901001</v>
      </c>
      <c r="H141" s="32" t="s">
        <v>1057</v>
      </c>
      <c r="I141" s="32" t="s">
        <v>1121</v>
      </c>
      <c r="J141" s="32" t="s">
        <v>640</v>
      </c>
      <c r="K141" s="75">
        <v>-18182333.879999999</v>
      </c>
      <c r="L141" s="74">
        <v>-18182333.879999999</v>
      </c>
      <c r="M141" s="32">
        <v>-18182333.879999999</v>
      </c>
      <c r="N141" s="32"/>
      <c r="O141" s="32"/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 t="s">
        <v>470</v>
      </c>
      <c r="V141" s="32" t="s">
        <v>641</v>
      </c>
      <c r="W141" s="32" t="s">
        <v>642</v>
      </c>
    </row>
    <row r="142" spans="1:23" x14ac:dyDescent="0.3">
      <c r="A142" s="30" t="str">
        <f>VLOOKUP(I142,'Table (4)'!$B$3:$C$391,2,FALSE)</f>
        <v>SI-ACC NQ NUC DECOM EXP -RATES</v>
      </c>
      <c r="B142" s="32">
        <v>50</v>
      </c>
      <c r="C142" s="32">
        <v>190</v>
      </c>
      <c r="D142" s="32" t="s">
        <v>946</v>
      </c>
      <c r="E142" s="32" t="s">
        <v>466</v>
      </c>
      <c r="F142" s="32" t="s">
        <v>762</v>
      </c>
      <c r="G142" s="34">
        <v>1901001</v>
      </c>
      <c r="H142" s="32" t="s">
        <v>1058</v>
      </c>
      <c r="I142" s="32" t="s">
        <v>1122</v>
      </c>
      <c r="J142" s="32" t="s">
        <v>640</v>
      </c>
      <c r="K142" s="75">
        <v>-12927858.689999999</v>
      </c>
      <c r="L142" s="74">
        <v>-12927858.689999999</v>
      </c>
      <c r="M142" s="32">
        <v>-12927858.689999999</v>
      </c>
      <c r="N142" s="32"/>
      <c r="O142" s="32"/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 t="s">
        <v>470</v>
      </c>
      <c r="V142" s="32" t="s">
        <v>641</v>
      </c>
      <c r="W142" s="32" t="s">
        <v>642</v>
      </c>
    </row>
    <row r="143" spans="1:23" x14ac:dyDescent="0.3">
      <c r="A143" s="30" t="str">
        <f>VLOOKUP(I143,'Table (4)'!$B$3:$C$391,2,FALSE)</f>
        <v>FR-ACC NQ NUC DECOM EXP -RATES</v>
      </c>
      <c r="B143" s="32">
        <v>50</v>
      </c>
      <c r="C143" s="32">
        <v>190</v>
      </c>
      <c r="D143" s="32" t="s">
        <v>946</v>
      </c>
      <c r="E143" s="32" t="s">
        <v>466</v>
      </c>
      <c r="F143" s="32" t="s">
        <v>762</v>
      </c>
      <c r="G143" s="34">
        <v>1901001</v>
      </c>
      <c r="H143" s="32" t="s">
        <v>1059</v>
      </c>
      <c r="I143" s="32" t="s">
        <v>1123</v>
      </c>
      <c r="J143" s="32" t="s">
        <v>640</v>
      </c>
      <c r="K143" s="75">
        <v>-1267193.6499999999</v>
      </c>
      <c r="L143" s="74">
        <v>-1267193.6499999999</v>
      </c>
      <c r="M143" s="32">
        <v>-1267193.6499999999</v>
      </c>
      <c r="N143" s="32"/>
      <c r="O143" s="32"/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 t="s">
        <v>470</v>
      </c>
      <c r="V143" s="32" t="s">
        <v>641</v>
      </c>
      <c r="W143" s="32" t="s">
        <v>642</v>
      </c>
    </row>
    <row r="144" spans="1:23" x14ac:dyDescent="0.3">
      <c r="A144" s="30" t="str">
        <f>VLOOKUP(I144,'Table (4)'!$B$3:$C$391,2,FALSE)</f>
        <v>SM-ACC NUC DCM EXP-NQ TR INC</v>
      </c>
      <c r="B144" s="32">
        <v>50</v>
      </c>
      <c r="C144" s="32">
        <v>190</v>
      </c>
      <c r="D144" s="32" t="s">
        <v>946</v>
      </c>
      <c r="E144" s="32" t="s">
        <v>466</v>
      </c>
      <c r="F144" s="32" t="s">
        <v>762</v>
      </c>
      <c r="G144" s="34">
        <v>1901001</v>
      </c>
      <c r="H144" s="32" t="s">
        <v>1060</v>
      </c>
      <c r="I144" s="32" t="s">
        <v>1124</v>
      </c>
      <c r="J144" s="32" t="s">
        <v>640</v>
      </c>
      <c r="K144" s="75">
        <v>5854548.8399999999</v>
      </c>
      <c r="L144" s="74">
        <v>5854548.8399999999</v>
      </c>
      <c r="M144" s="32">
        <v>5854548.8399999999</v>
      </c>
      <c r="N144" s="32"/>
      <c r="O144" s="32"/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 t="s">
        <v>470</v>
      </c>
      <c r="V144" s="32" t="s">
        <v>641</v>
      </c>
      <c r="W144" s="32" t="s">
        <v>642</v>
      </c>
    </row>
    <row r="145" spans="1:23" x14ac:dyDescent="0.3">
      <c r="A145" s="30" t="str">
        <f>VLOOKUP(I145,'Table (4)'!$B$3:$C$391,2,FALSE)</f>
        <v>SI-ACC NUC DCM EXP-NQ TR INC</v>
      </c>
      <c r="B145" s="32">
        <v>50</v>
      </c>
      <c r="C145" s="32">
        <v>190</v>
      </c>
      <c r="D145" s="32" t="s">
        <v>946</v>
      </c>
      <c r="E145" s="32" t="s">
        <v>466</v>
      </c>
      <c r="F145" s="32" t="s">
        <v>762</v>
      </c>
      <c r="G145" s="34">
        <v>1901001</v>
      </c>
      <c r="H145" s="32" t="s">
        <v>1061</v>
      </c>
      <c r="I145" s="32" t="s">
        <v>1125</v>
      </c>
      <c r="J145" s="32" t="s">
        <v>640</v>
      </c>
      <c r="K145" s="75">
        <v>24252785.84</v>
      </c>
      <c r="L145" s="74">
        <v>24252785.84</v>
      </c>
      <c r="M145" s="32">
        <v>24252785.84</v>
      </c>
      <c r="N145" s="32"/>
      <c r="O145" s="32"/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 t="s">
        <v>470</v>
      </c>
      <c r="V145" s="32" t="s">
        <v>641</v>
      </c>
      <c r="W145" s="32" t="s">
        <v>642</v>
      </c>
    </row>
    <row r="146" spans="1:23" x14ac:dyDescent="0.3">
      <c r="A146" s="30" t="str">
        <f>VLOOKUP(I146,'Table (4)'!$B$3:$C$391,2,FALSE)</f>
        <v>FR-ACC NUC DCM EXP-NQ TR INC</v>
      </c>
      <c r="B146" s="32">
        <v>50</v>
      </c>
      <c r="C146" s="32">
        <v>190</v>
      </c>
      <c r="D146" s="32" t="s">
        <v>946</v>
      </c>
      <c r="E146" s="32" t="s">
        <v>466</v>
      </c>
      <c r="F146" s="32" t="s">
        <v>762</v>
      </c>
      <c r="G146" s="34">
        <v>1901001</v>
      </c>
      <c r="H146" s="32" t="s">
        <v>1062</v>
      </c>
      <c r="I146" s="32" t="s">
        <v>1126</v>
      </c>
      <c r="J146" s="32" t="s">
        <v>640</v>
      </c>
      <c r="K146" s="75">
        <v>1829300.04</v>
      </c>
      <c r="L146" s="74">
        <v>1829300.04</v>
      </c>
      <c r="M146" s="32">
        <v>1829300.04</v>
      </c>
      <c r="N146" s="32"/>
      <c r="O146" s="32"/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 t="s">
        <v>470</v>
      </c>
      <c r="V146" s="32" t="s">
        <v>641</v>
      </c>
      <c r="W146" s="32" t="s">
        <v>642</v>
      </c>
    </row>
    <row r="147" spans="1:23" x14ac:dyDescent="0.3">
      <c r="A147" s="30" t="str">
        <f>VLOOKUP(I147,'Table (4)'!$B$3:$C$391,2,FALSE)</f>
        <v>BK DEFL-GAIN REACQUIRED DEBT</v>
      </c>
      <c r="B147" s="32">
        <v>50</v>
      </c>
      <c r="C147" s="32">
        <v>190</v>
      </c>
      <c r="D147" s="32" t="s">
        <v>946</v>
      </c>
      <c r="E147" s="32" t="s">
        <v>466</v>
      </c>
      <c r="F147" s="32" t="s">
        <v>762</v>
      </c>
      <c r="G147" s="34">
        <v>1901001</v>
      </c>
      <c r="H147" s="32" t="s">
        <v>1063</v>
      </c>
      <c r="I147" s="32" t="s">
        <v>1082</v>
      </c>
      <c r="J147" s="32" t="s">
        <v>640</v>
      </c>
      <c r="K147" s="75">
        <v>2470.5</v>
      </c>
      <c r="L147" s="74">
        <v>2151.7600000000002</v>
      </c>
      <c r="M147" s="32">
        <v>2470.5</v>
      </c>
      <c r="N147" s="32"/>
      <c r="O147" s="32"/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 t="s">
        <v>470</v>
      </c>
      <c r="V147" s="32" t="s">
        <v>641</v>
      </c>
      <c r="W147" s="32" t="s">
        <v>642</v>
      </c>
    </row>
    <row r="148" spans="1:23" x14ac:dyDescent="0.3">
      <c r="A148" s="30" t="str">
        <f>VLOOKUP(I148,'Table (4)'!$B$3:$C$391,2,FALSE)</f>
        <v>ACCRD SFAS 106 PST RETIRE EXP</v>
      </c>
      <c r="B148" s="32">
        <v>50</v>
      </c>
      <c r="C148" s="32">
        <v>190</v>
      </c>
      <c r="D148" s="32" t="s">
        <v>946</v>
      </c>
      <c r="E148" s="32" t="s">
        <v>466</v>
      </c>
      <c r="F148" s="32" t="s">
        <v>762</v>
      </c>
      <c r="G148" s="34">
        <v>1901001</v>
      </c>
      <c r="H148" s="32" t="s">
        <v>702</v>
      </c>
      <c r="I148" s="32" t="s">
        <v>779</v>
      </c>
      <c r="J148" s="32" t="s">
        <v>640</v>
      </c>
      <c r="K148" s="75">
        <v>-3168189.7</v>
      </c>
      <c r="L148" s="74">
        <v>-4194402.22</v>
      </c>
      <c r="M148" s="32">
        <v>-3168189.7</v>
      </c>
      <c r="N148" s="32"/>
      <c r="O148" s="32"/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 t="s">
        <v>470</v>
      </c>
      <c r="V148" s="32" t="s">
        <v>641</v>
      </c>
      <c r="W148" s="32" t="s">
        <v>642</v>
      </c>
    </row>
    <row r="149" spans="1:23" x14ac:dyDescent="0.3">
      <c r="A149" s="30" t="str">
        <f>VLOOKUP(I149,'Table (4)'!$B$3:$C$391,2,FALSE)</f>
        <v>ACCRD OPEB COSTS - SFAS 158</v>
      </c>
      <c r="B149" s="32">
        <v>50</v>
      </c>
      <c r="C149" s="32">
        <v>190</v>
      </c>
      <c r="D149" s="32" t="s">
        <v>946</v>
      </c>
      <c r="E149" s="32" t="s">
        <v>466</v>
      </c>
      <c r="F149" s="32" t="s">
        <v>762</v>
      </c>
      <c r="G149" s="34">
        <v>1901001</v>
      </c>
      <c r="H149" s="32" t="s">
        <v>700</v>
      </c>
      <c r="I149" s="32" t="s">
        <v>778</v>
      </c>
      <c r="J149" s="32" t="s">
        <v>640</v>
      </c>
      <c r="K149" s="75">
        <v>366281.84</v>
      </c>
      <c r="L149" s="74">
        <v>1920033.49</v>
      </c>
      <c r="M149" s="32">
        <v>366281.84</v>
      </c>
      <c r="N149" s="32"/>
      <c r="O149" s="32"/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 t="s">
        <v>470</v>
      </c>
      <c r="V149" s="32" t="s">
        <v>641</v>
      </c>
      <c r="W149" s="32" t="s">
        <v>642</v>
      </c>
    </row>
    <row r="150" spans="1:23" x14ac:dyDescent="0.3">
      <c r="A150" s="30" t="str">
        <f>VLOOKUP(I150,'Table (4)'!$B$3:$C$391,2,FALSE)</f>
        <v>ACCRD SFAS 112 PST EMPLOY BEN</v>
      </c>
      <c r="B150" s="32">
        <v>50</v>
      </c>
      <c r="C150" s="32">
        <v>190</v>
      </c>
      <c r="D150" s="32" t="s">
        <v>946</v>
      </c>
      <c r="E150" s="32" t="s">
        <v>466</v>
      </c>
      <c r="F150" s="32" t="s">
        <v>762</v>
      </c>
      <c r="G150" s="34">
        <v>1901001</v>
      </c>
      <c r="H150" s="32" t="s">
        <v>699</v>
      </c>
      <c r="I150" s="32" t="s">
        <v>777</v>
      </c>
      <c r="J150" s="32" t="s">
        <v>640</v>
      </c>
      <c r="K150" s="75">
        <v>831791.94</v>
      </c>
      <c r="L150" s="74">
        <v>1132363.33</v>
      </c>
      <c r="M150" s="32">
        <v>831791.94</v>
      </c>
      <c r="N150" s="32"/>
      <c r="O150" s="32"/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 t="s">
        <v>470</v>
      </c>
      <c r="V150" s="32" t="s">
        <v>641</v>
      </c>
      <c r="W150" s="32" t="s">
        <v>642</v>
      </c>
    </row>
    <row r="151" spans="1:23" x14ac:dyDescent="0.3">
      <c r="A151" s="30" t="str">
        <f>VLOOKUP(I151,'Table (4)'!$B$3:$C$391,2,FALSE)</f>
        <v>ACCRD BOOK ARO EXPENSE - SFAS 143</v>
      </c>
      <c r="B151" s="32">
        <v>50</v>
      </c>
      <c r="C151" s="32">
        <v>190</v>
      </c>
      <c r="D151" s="32" t="s">
        <v>946</v>
      </c>
      <c r="E151" s="32" t="s">
        <v>466</v>
      </c>
      <c r="F151" s="32" t="s">
        <v>762</v>
      </c>
      <c r="G151" s="34">
        <v>1901001</v>
      </c>
      <c r="H151" s="32" t="s">
        <v>698</v>
      </c>
      <c r="I151" s="32" t="s">
        <v>776</v>
      </c>
      <c r="J151" s="32" t="s">
        <v>640</v>
      </c>
      <c r="K151" s="75">
        <v>414741452.07999998</v>
      </c>
      <c r="L151" s="74">
        <v>437045383.42000002</v>
      </c>
      <c r="M151" s="32">
        <v>414741452.07999998</v>
      </c>
      <c r="N151" s="32"/>
      <c r="O151" s="32"/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 t="s">
        <v>470</v>
      </c>
      <c r="V151" s="32" t="s">
        <v>641</v>
      </c>
      <c r="W151" s="32" t="s">
        <v>642</v>
      </c>
    </row>
    <row r="152" spans="1:23" x14ac:dyDescent="0.3">
      <c r="A152" s="30" t="str">
        <f>VLOOKUP(I152,'Table (4)'!$B$3:$C$391,2,FALSE)</f>
        <v>FIN 48 - DEFD STATE INCOME TAXES</v>
      </c>
      <c r="B152" s="32">
        <v>50</v>
      </c>
      <c r="C152" s="32">
        <v>190</v>
      </c>
      <c r="D152" s="32" t="s">
        <v>946</v>
      </c>
      <c r="E152" s="32" t="s">
        <v>466</v>
      </c>
      <c r="F152" s="32" t="s">
        <v>762</v>
      </c>
      <c r="G152" s="34">
        <v>1901001</v>
      </c>
      <c r="H152" s="32" t="s">
        <v>773</v>
      </c>
      <c r="I152" s="32" t="s">
        <v>772</v>
      </c>
      <c r="J152" s="32" t="s">
        <v>640</v>
      </c>
      <c r="K152" s="75">
        <v>-19366.900000000001</v>
      </c>
      <c r="L152" s="74">
        <v>-35937.65</v>
      </c>
      <c r="M152" s="32">
        <v>-19366.900000000001</v>
      </c>
      <c r="N152" s="32"/>
      <c r="O152" s="32"/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 t="s">
        <v>470</v>
      </c>
      <c r="V152" s="32" t="s">
        <v>641</v>
      </c>
      <c r="W152" s="32" t="s">
        <v>642</v>
      </c>
    </row>
    <row r="153" spans="1:23" x14ac:dyDescent="0.3">
      <c r="A153" s="30" t="str">
        <f>VLOOKUP(I153,'Table (4)'!$B$3:$C$391,2,FALSE)</f>
        <v>ACCRD SIT TX RESERVE-LNG-TERM-FIN 48</v>
      </c>
      <c r="B153" s="32">
        <v>50</v>
      </c>
      <c r="C153" s="32">
        <v>190</v>
      </c>
      <c r="D153" s="32" t="s">
        <v>946</v>
      </c>
      <c r="E153" s="32" t="s">
        <v>466</v>
      </c>
      <c r="F153" s="32" t="s">
        <v>762</v>
      </c>
      <c r="G153" s="34">
        <v>1901001</v>
      </c>
      <c r="H153" s="32" t="s">
        <v>690</v>
      </c>
      <c r="I153" s="32" t="s">
        <v>767</v>
      </c>
      <c r="J153" s="32" t="s">
        <v>640</v>
      </c>
      <c r="K153" s="75">
        <v>-160535.31</v>
      </c>
      <c r="L153" s="74">
        <v>61936.94</v>
      </c>
      <c r="M153" s="32">
        <v>-160535.31</v>
      </c>
      <c r="N153" s="32"/>
      <c r="O153" s="32"/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 t="s">
        <v>470</v>
      </c>
      <c r="V153" s="32" t="s">
        <v>641</v>
      </c>
      <c r="W153" s="32" t="s">
        <v>642</v>
      </c>
    </row>
    <row r="154" spans="1:23" x14ac:dyDescent="0.3">
      <c r="A154" s="30" t="str">
        <f>VLOOKUP(I154,'Table (4)'!$B$3:$C$391,2,FALSE)</f>
        <v>ACCRD SIT TX RESERVE-LNG-TERM-FIN 48</v>
      </c>
      <c r="B154" s="32">
        <v>50</v>
      </c>
      <c r="C154" s="32">
        <v>190</v>
      </c>
      <c r="D154" s="32" t="s">
        <v>946</v>
      </c>
      <c r="E154" s="32" t="s">
        <v>466</v>
      </c>
      <c r="F154" s="32" t="s">
        <v>762</v>
      </c>
      <c r="G154" s="34">
        <v>1901001</v>
      </c>
      <c r="H154" s="32" t="s">
        <v>766</v>
      </c>
      <c r="I154" s="32" t="s">
        <v>765</v>
      </c>
      <c r="J154" s="32" t="s">
        <v>640</v>
      </c>
      <c r="K154" s="75">
        <v>184865</v>
      </c>
      <c r="L154" s="74">
        <v>184865</v>
      </c>
      <c r="M154" s="32">
        <v>184865</v>
      </c>
      <c r="N154" s="32"/>
      <c r="O154" s="32"/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 t="s">
        <v>470</v>
      </c>
      <c r="V154" s="32" t="s">
        <v>641</v>
      </c>
      <c r="W154" s="32" t="s">
        <v>642</v>
      </c>
    </row>
    <row r="155" spans="1:23" x14ac:dyDescent="0.3">
      <c r="A155" s="30" t="str">
        <f>VLOOKUP(I155,'Table (4)'!$B$3:$C$391,2,FALSE)</f>
        <v>ACCRD SIT TX RESERVE-SHRT-TERM-FIN 48</v>
      </c>
      <c r="B155" s="32">
        <v>50</v>
      </c>
      <c r="C155" s="32">
        <v>190</v>
      </c>
      <c r="D155" s="32" t="s">
        <v>946</v>
      </c>
      <c r="E155" s="32" t="s">
        <v>466</v>
      </c>
      <c r="F155" s="32" t="s">
        <v>762</v>
      </c>
      <c r="G155" s="34">
        <v>1901001</v>
      </c>
      <c r="H155" s="32" t="s">
        <v>689</v>
      </c>
      <c r="I155" s="32" t="s">
        <v>764</v>
      </c>
      <c r="J155" s="32" t="s">
        <v>640</v>
      </c>
      <c r="K155" s="75">
        <v>-55808.55</v>
      </c>
      <c r="L155" s="74">
        <v>-183824.9</v>
      </c>
      <c r="M155" s="32">
        <v>-55808.55</v>
      </c>
      <c r="N155" s="32"/>
      <c r="O155" s="32"/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 t="s">
        <v>470</v>
      </c>
      <c r="V155" s="32" t="s">
        <v>641</v>
      </c>
      <c r="W155" s="32" t="s">
        <v>642</v>
      </c>
    </row>
    <row r="156" spans="1:23" x14ac:dyDescent="0.3">
      <c r="A156" s="30" t="str">
        <f>VLOOKUP(I156,'Table (4)'!$B$3:$C$391,2,FALSE)</f>
        <v>IRS CAPITALIZATION ADJUSTMENT</v>
      </c>
      <c r="B156" s="32">
        <v>50</v>
      </c>
      <c r="C156" s="32">
        <v>190</v>
      </c>
      <c r="D156" s="32" t="s">
        <v>946</v>
      </c>
      <c r="E156" s="32" t="s">
        <v>466</v>
      </c>
      <c r="F156" s="32" t="s">
        <v>762</v>
      </c>
      <c r="G156" s="34">
        <v>1901001</v>
      </c>
      <c r="H156" s="32" t="s">
        <v>683</v>
      </c>
      <c r="I156" s="32" t="s">
        <v>763</v>
      </c>
      <c r="J156" s="32" t="s">
        <v>640</v>
      </c>
      <c r="K156" s="75">
        <v>-9054023.5500000007</v>
      </c>
      <c r="L156" s="74">
        <v>-9114961.6099999994</v>
      </c>
      <c r="M156" s="32">
        <v>-9054023.5500000007</v>
      </c>
      <c r="N156" s="32"/>
      <c r="O156" s="32"/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 t="s">
        <v>470</v>
      </c>
      <c r="V156" s="32" t="s">
        <v>641</v>
      </c>
      <c r="W156" s="32" t="s">
        <v>642</v>
      </c>
    </row>
    <row r="157" spans="1:23" x14ac:dyDescent="0.3">
      <c r="A157" s="30" t="str">
        <f>VLOOKUP(I157,'Table (4)'!$B$3:$C$391,2,FALSE)</f>
        <v>AMT CREDIT - DEFERRED</v>
      </c>
      <c r="B157" s="32">
        <v>50</v>
      </c>
      <c r="C157" s="32">
        <v>190</v>
      </c>
      <c r="D157" s="32" t="s">
        <v>946</v>
      </c>
      <c r="E157" s="32" t="s">
        <v>466</v>
      </c>
      <c r="F157" s="32" t="s">
        <v>762</v>
      </c>
      <c r="G157" s="34">
        <v>1901001</v>
      </c>
      <c r="H157" s="32" t="s">
        <v>682</v>
      </c>
      <c r="I157" s="32" t="s">
        <v>761</v>
      </c>
      <c r="J157" s="32" t="s">
        <v>640</v>
      </c>
      <c r="K157" s="75">
        <v>479963</v>
      </c>
      <c r="L157" s="74">
        <v>479963</v>
      </c>
      <c r="M157" s="32">
        <v>479963</v>
      </c>
      <c r="N157" s="32"/>
      <c r="O157" s="32"/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 t="s">
        <v>470</v>
      </c>
      <c r="V157" s="32" t="s">
        <v>641</v>
      </c>
      <c r="W157" s="32" t="s">
        <v>642</v>
      </c>
    </row>
    <row r="158" spans="1:23" x14ac:dyDescent="0.3">
      <c r="A158" s="30" t="str">
        <f>VLOOKUP(I158,'Table (4)'!$B$3:$C$391,2,FALSE)</f>
        <v>NOL - DEFERRED TAX ASSET RECLASS</v>
      </c>
      <c r="B158" s="32">
        <v>50</v>
      </c>
      <c r="C158" s="32">
        <v>190</v>
      </c>
      <c r="D158" s="32" t="s">
        <v>946</v>
      </c>
      <c r="E158" s="32" t="s">
        <v>466</v>
      </c>
      <c r="F158" s="32" t="s">
        <v>762</v>
      </c>
      <c r="G158" s="34">
        <v>1901001</v>
      </c>
      <c r="H158" s="32" t="s">
        <v>1071</v>
      </c>
      <c r="I158" s="32" t="s">
        <v>1127</v>
      </c>
      <c r="J158" s="32" t="s">
        <v>640</v>
      </c>
      <c r="K158" s="75">
        <v>0</v>
      </c>
      <c r="L158" s="74">
        <v>7079000</v>
      </c>
      <c r="M158" s="32">
        <v>0</v>
      </c>
      <c r="N158" s="32"/>
      <c r="O158" s="32"/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 t="s">
        <v>470</v>
      </c>
      <c r="V158" s="32" t="s">
        <v>641</v>
      </c>
      <c r="W158" s="32" t="s">
        <v>642</v>
      </c>
    </row>
    <row r="159" spans="1:23" x14ac:dyDescent="0.3">
      <c r="A159" s="30" t="str">
        <f>VLOOKUP(I159,'Table (4)'!$B$3:$C$391,2,FALSE)</f>
        <v>NOL &amp; TAX CREDIT C/F - DEF TAX ASSET</v>
      </c>
      <c r="B159" s="32">
        <v>50</v>
      </c>
      <c r="C159" s="32">
        <v>120</v>
      </c>
      <c r="D159" s="32" t="s">
        <v>971</v>
      </c>
      <c r="E159" s="32" t="s">
        <v>466</v>
      </c>
      <c r="F159" s="32" t="s">
        <v>762</v>
      </c>
      <c r="G159" s="34">
        <v>1901001</v>
      </c>
      <c r="H159" s="32" t="s">
        <v>803</v>
      </c>
      <c r="I159" s="32" t="s">
        <v>802</v>
      </c>
      <c r="J159" s="32" t="s">
        <v>640</v>
      </c>
      <c r="K159" s="75">
        <v>11883</v>
      </c>
      <c r="L159" s="74">
        <v>0</v>
      </c>
      <c r="M159" s="32">
        <v>11883</v>
      </c>
      <c r="N159" s="32"/>
      <c r="O159" s="32"/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 t="s">
        <v>470</v>
      </c>
      <c r="V159" s="32" t="s">
        <v>641</v>
      </c>
      <c r="W159" s="32" t="s">
        <v>642</v>
      </c>
    </row>
    <row r="160" spans="1:23" x14ac:dyDescent="0.3">
      <c r="A160" s="30" t="str">
        <f>VLOOKUP(I160,'Table (4)'!$B$3:$C$391,2,FALSE)</f>
        <v>INT EXP CAPITALIZED FOR TAX</v>
      </c>
      <c r="B160" s="32">
        <v>50</v>
      </c>
      <c r="C160" s="32">
        <v>120</v>
      </c>
      <c r="D160" s="32" t="s">
        <v>971</v>
      </c>
      <c r="E160" s="32" t="s">
        <v>466</v>
      </c>
      <c r="F160" s="32" t="s">
        <v>762</v>
      </c>
      <c r="G160" s="34">
        <v>1901001</v>
      </c>
      <c r="H160" s="32" t="s">
        <v>756</v>
      </c>
      <c r="I160" s="32" t="s">
        <v>801</v>
      </c>
      <c r="J160" s="32" t="s">
        <v>640</v>
      </c>
      <c r="K160" s="75">
        <v>10969314.609999999</v>
      </c>
      <c r="L160" s="74">
        <v>11828386.9</v>
      </c>
      <c r="M160" s="32">
        <v>10969314.609999999</v>
      </c>
      <c r="N160" s="32"/>
      <c r="O160" s="32"/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 t="s">
        <v>470</v>
      </c>
      <c r="V160" s="32" t="s">
        <v>641</v>
      </c>
      <c r="W160" s="32" t="s">
        <v>642</v>
      </c>
    </row>
    <row r="161" spans="1:23" x14ac:dyDescent="0.3">
      <c r="A161" s="30" t="str">
        <f>VLOOKUP(I161,'Table (4)'!$B$3:$C$391,2,FALSE)</f>
        <v>INT EXP CAPITALIZED FOR TAX</v>
      </c>
      <c r="B161" s="32">
        <v>50</v>
      </c>
      <c r="C161" s="32">
        <v>120</v>
      </c>
      <c r="D161" s="32" t="s">
        <v>971</v>
      </c>
      <c r="E161" s="32" t="s">
        <v>466</v>
      </c>
      <c r="F161" s="32" t="s">
        <v>762</v>
      </c>
      <c r="G161" s="34">
        <v>1901001</v>
      </c>
      <c r="H161" s="32" t="s">
        <v>800</v>
      </c>
      <c r="I161" s="32" t="s">
        <v>799</v>
      </c>
      <c r="J161" s="32" t="s">
        <v>640</v>
      </c>
      <c r="K161" s="75">
        <v>-5018752</v>
      </c>
      <c r="L161" s="74">
        <v>-5397813</v>
      </c>
      <c r="M161" s="32">
        <v>-5018752</v>
      </c>
      <c r="N161" s="32"/>
      <c r="O161" s="32"/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 t="s">
        <v>470</v>
      </c>
      <c r="V161" s="32" t="s">
        <v>641</v>
      </c>
      <c r="W161" s="32" t="s">
        <v>642</v>
      </c>
    </row>
    <row r="162" spans="1:23" x14ac:dyDescent="0.3">
      <c r="A162" s="30" t="str">
        <f>VLOOKUP(I162,'Table (4)'!$B$3:$C$391,2,FALSE)</f>
        <v>CIAC - BOOK RECEIPTS</v>
      </c>
      <c r="B162" s="32">
        <v>50</v>
      </c>
      <c r="C162" s="32">
        <v>120</v>
      </c>
      <c r="D162" s="32" t="s">
        <v>971</v>
      </c>
      <c r="E162" s="32" t="s">
        <v>466</v>
      </c>
      <c r="F162" s="32" t="s">
        <v>762</v>
      </c>
      <c r="G162" s="34">
        <v>1901001</v>
      </c>
      <c r="H162" s="32" t="s">
        <v>1023</v>
      </c>
      <c r="I162" s="32" t="s">
        <v>1077</v>
      </c>
      <c r="J162" s="32" t="s">
        <v>640</v>
      </c>
      <c r="K162" s="75">
        <v>1127738.3999999999</v>
      </c>
      <c r="L162" s="74">
        <v>1029408.85</v>
      </c>
      <c r="M162" s="32">
        <v>1127738.3999999999</v>
      </c>
      <c r="N162" s="32"/>
      <c r="O162" s="32"/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 t="s">
        <v>470</v>
      </c>
      <c r="V162" s="32" t="s">
        <v>641</v>
      </c>
      <c r="W162" s="32" t="s">
        <v>642</v>
      </c>
    </row>
    <row r="163" spans="1:23" x14ac:dyDescent="0.3">
      <c r="A163" s="30" t="str">
        <f>VLOOKUP(I163,'Table (4)'!$B$3:$C$391,2,FALSE)</f>
        <v>PROPERTY TAX - NEW METHOD - BOOK</v>
      </c>
      <c r="B163" s="32">
        <v>50</v>
      </c>
      <c r="C163" s="32">
        <v>120</v>
      </c>
      <c r="D163" s="32" t="s">
        <v>971</v>
      </c>
      <c r="E163" s="32" t="s">
        <v>466</v>
      </c>
      <c r="F163" s="32" t="s">
        <v>762</v>
      </c>
      <c r="G163" s="34">
        <v>1901001</v>
      </c>
      <c r="H163" s="32" t="s">
        <v>534</v>
      </c>
      <c r="I163" s="32" t="s">
        <v>535</v>
      </c>
      <c r="J163" s="32" t="s">
        <v>640</v>
      </c>
      <c r="K163" s="75">
        <v>46361.31</v>
      </c>
      <c r="L163" s="74">
        <v>910902.03</v>
      </c>
      <c r="M163" s="32">
        <v>46361.31</v>
      </c>
      <c r="N163" s="32"/>
      <c r="O163" s="32"/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 t="s">
        <v>470</v>
      </c>
      <c r="V163" s="32" t="s">
        <v>641</v>
      </c>
      <c r="W163" s="32" t="s">
        <v>642</v>
      </c>
    </row>
    <row r="164" spans="1:23" x14ac:dyDescent="0.3">
      <c r="A164" s="30" t="str">
        <f>VLOOKUP(I164,'Table (4)'!$B$3:$C$391,2,FALSE)</f>
        <v>PROVS POSS REV REFDS</v>
      </c>
      <c r="B164" s="32">
        <v>50</v>
      </c>
      <c r="C164" s="32">
        <v>120</v>
      </c>
      <c r="D164" s="32" t="s">
        <v>971</v>
      </c>
      <c r="E164" s="32" t="s">
        <v>466</v>
      </c>
      <c r="F164" s="32" t="s">
        <v>762</v>
      </c>
      <c r="G164" s="34">
        <v>1901001</v>
      </c>
      <c r="H164" s="32" t="s">
        <v>795</v>
      </c>
      <c r="I164" s="32" t="s">
        <v>794</v>
      </c>
      <c r="J164" s="32" t="s">
        <v>640</v>
      </c>
      <c r="K164" s="75">
        <v>968792.05</v>
      </c>
      <c r="L164" s="74">
        <v>1368032.85</v>
      </c>
      <c r="M164" s="32">
        <v>968792.05</v>
      </c>
      <c r="N164" s="32"/>
      <c r="O164" s="32"/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 t="s">
        <v>470</v>
      </c>
      <c r="V164" s="32" t="s">
        <v>641</v>
      </c>
      <c r="W164" s="32" t="s">
        <v>642</v>
      </c>
    </row>
    <row r="165" spans="1:23" x14ac:dyDescent="0.3">
      <c r="A165" s="30" t="str">
        <f>VLOOKUP(I165,'Table (4)'!$B$3:$C$391,2,FALSE)</f>
        <v>PROV FOR REFUND - FERC TRANS</v>
      </c>
      <c r="B165" s="32">
        <v>50</v>
      </c>
      <c r="C165" s="32">
        <v>120</v>
      </c>
      <c r="D165" s="32" t="s">
        <v>971</v>
      </c>
      <c r="E165" s="32" t="s">
        <v>466</v>
      </c>
      <c r="F165" s="32" t="s">
        <v>762</v>
      </c>
      <c r="G165" s="34">
        <v>1901001</v>
      </c>
      <c r="H165" s="32" t="s">
        <v>1025</v>
      </c>
      <c r="I165" s="32" t="s">
        <v>1128</v>
      </c>
      <c r="J165" s="32" t="s">
        <v>640</v>
      </c>
      <c r="K165" s="75">
        <v>-650000</v>
      </c>
      <c r="L165" s="74">
        <v>-650000</v>
      </c>
      <c r="M165" s="32">
        <v>-650000</v>
      </c>
      <c r="N165" s="32"/>
      <c r="O165" s="32"/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 t="s">
        <v>470</v>
      </c>
      <c r="V165" s="32" t="s">
        <v>641</v>
      </c>
      <c r="W165" s="32" t="s">
        <v>642</v>
      </c>
    </row>
    <row r="166" spans="1:23" x14ac:dyDescent="0.3">
      <c r="A166" s="30" t="str">
        <f>VLOOKUP(I166,'Table (4)'!$B$3:$C$391,2,FALSE)</f>
        <v>PROVS POSS REV REFD-FR</v>
      </c>
      <c r="B166" s="32">
        <v>50</v>
      </c>
      <c r="C166" s="32">
        <v>120</v>
      </c>
      <c r="D166" s="32" t="s">
        <v>971</v>
      </c>
      <c r="E166" s="32" t="s">
        <v>466</v>
      </c>
      <c r="F166" s="32" t="s">
        <v>762</v>
      </c>
      <c r="G166" s="34">
        <v>1901001</v>
      </c>
      <c r="H166" s="32" t="s">
        <v>1026</v>
      </c>
      <c r="I166" s="32" t="s">
        <v>1129</v>
      </c>
      <c r="J166" s="32" t="s">
        <v>640</v>
      </c>
      <c r="K166" s="75">
        <v>650001</v>
      </c>
      <c r="L166" s="74">
        <v>650001</v>
      </c>
      <c r="M166" s="32">
        <v>650001</v>
      </c>
      <c r="N166" s="32"/>
      <c r="O166" s="32"/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 t="s">
        <v>470</v>
      </c>
      <c r="V166" s="32" t="s">
        <v>641</v>
      </c>
      <c r="W166" s="32" t="s">
        <v>642</v>
      </c>
    </row>
    <row r="167" spans="1:23" x14ac:dyDescent="0.3">
      <c r="A167" s="30" t="str">
        <f>VLOOKUP(I167,'Table (4)'!$B$3:$C$391,2,FALSE)</f>
        <v>PROV WORKER'S COMP</v>
      </c>
      <c r="B167" s="32">
        <v>50</v>
      </c>
      <c r="C167" s="32">
        <v>120</v>
      </c>
      <c r="D167" s="32" t="s">
        <v>971</v>
      </c>
      <c r="E167" s="32" t="s">
        <v>466</v>
      </c>
      <c r="F167" s="32" t="s">
        <v>762</v>
      </c>
      <c r="G167" s="34">
        <v>1901001</v>
      </c>
      <c r="H167" s="32" t="s">
        <v>744</v>
      </c>
      <c r="I167" s="32" t="s">
        <v>793</v>
      </c>
      <c r="J167" s="32" t="s">
        <v>640</v>
      </c>
      <c r="K167" s="75">
        <v>548.44000000000005</v>
      </c>
      <c r="L167" s="74">
        <v>6267.58</v>
      </c>
      <c r="M167" s="32">
        <v>548.44000000000005</v>
      </c>
      <c r="N167" s="32"/>
      <c r="O167" s="32"/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 t="s">
        <v>470</v>
      </c>
      <c r="V167" s="32" t="s">
        <v>641</v>
      </c>
      <c r="W167" s="32" t="s">
        <v>642</v>
      </c>
    </row>
    <row r="168" spans="1:23" x14ac:dyDescent="0.3">
      <c r="A168" s="30" t="str">
        <f>VLOOKUP(I168,'Table (4)'!$B$3:$C$391,2,FALSE)</f>
        <v>ACCRUED BK PENSION EXPENSE</v>
      </c>
      <c r="B168" s="32">
        <v>50</v>
      </c>
      <c r="C168" s="32">
        <v>120</v>
      </c>
      <c r="D168" s="32" t="s">
        <v>971</v>
      </c>
      <c r="E168" s="32" t="s">
        <v>466</v>
      </c>
      <c r="F168" s="32" t="s">
        <v>762</v>
      </c>
      <c r="G168" s="34">
        <v>1901001</v>
      </c>
      <c r="H168" s="32" t="s">
        <v>56</v>
      </c>
      <c r="I168" s="32" t="s">
        <v>536</v>
      </c>
      <c r="J168" s="32" t="s">
        <v>640</v>
      </c>
      <c r="K168" s="75">
        <v>-1943709.95</v>
      </c>
      <c r="L168" s="74">
        <v>-1773822.08</v>
      </c>
      <c r="M168" s="32">
        <v>-1943709.95</v>
      </c>
      <c r="N168" s="32"/>
      <c r="O168" s="32"/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 t="s">
        <v>470</v>
      </c>
      <c r="V168" s="32" t="s">
        <v>641</v>
      </c>
      <c r="W168" s="32" t="s">
        <v>642</v>
      </c>
    </row>
    <row r="169" spans="1:23" x14ac:dyDescent="0.3">
      <c r="A169" s="30" t="str">
        <f>VLOOKUP(I169,'Table (4)'!$B$3:$C$391,2,FALSE)</f>
        <v>ACCRUED BK PENSION COSTS - SFAS 158</v>
      </c>
      <c r="B169" s="32">
        <v>50</v>
      </c>
      <c r="C169" s="32">
        <v>120</v>
      </c>
      <c r="D169" s="32" t="s">
        <v>971</v>
      </c>
      <c r="E169" s="32" t="s">
        <v>466</v>
      </c>
      <c r="F169" s="32" t="s">
        <v>762</v>
      </c>
      <c r="G169" s="34">
        <v>1901001</v>
      </c>
      <c r="H169" s="32" t="s">
        <v>88</v>
      </c>
      <c r="I169" s="32" t="s">
        <v>537</v>
      </c>
      <c r="J169" s="32" t="s">
        <v>640</v>
      </c>
      <c r="K169" s="75">
        <v>4302533.55</v>
      </c>
      <c r="L169" s="74">
        <v>4137241.5</v>
      </c>
      <c r="M169" s="32">
        <v>4302533.55</v>
      </c>
      <c r="N169" s="32"/>
      <c r="O169" s="32"/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 t="s">
        <v>470</v>
      </c>
      <c r="V169" s="32" t="s">
        <v>641</v>
      </c>
      <c r="W169" s="32" t="s">
        <v>642</v>
      </c>
    </row>
    <row r="170" spans="1:23" x14ac:dyDescent="0.3">
      <c r="A170" s="30" t="str">
        <f>VLOOKUP(I170,'Table (4)'!$B$3:$C$391,2,FALSE)</f>
        <v>SUPPLEMENTAL EXECUTIVE RETIREMENT PLAN</v>
      </c>
      <c r="B170" s="32">
        <v>50</v>
      </c>
      <c r="C170" s="32">
        <v>120</v>
      </c>
      <c r="D170" s="32" t="s">
        <v>971</v>
      </c>
      <c r="E170" s="32" t="s">
        <v>466</v>
      </c>
      <c r="F170" s="32" t="s">
        <v>762</v>
      </c>
      <c r="G170" s="34">
        <v>1901001</v>
      </c>
      <c r="H170" s="32" t="s">
        <v>743</v>
      </c>
      <c r="I170" s="32" t="s">
        <v>844</v>
      </c>
      <c r="J170" s="32" t="s">
        <v>640</v>
      </c>
      <c r="K170" s="75">
        <v>23479.68</v>
      </c>
      <c r="L170" s="74">
        <v>22010.52</v>
      </c>
      <c r="M170" s="32">
        <v>23479.68</v>
      </c>
      <c r="N170" s="32"/>
      <c r="O170" s="32"/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 t="s">
        <v>470</v>
      </c>
      <c r="V170" s="32" t="s">
        <v>641</v>
      </c>
      <c r="W170" s="32" t="s">
        <v>642</v>
      </c>
    </row>
    <row r="171" spans="1:23" x14ac:dyDescent="0.3">
      <c r="A171" s="30" t="str">
        <f>VLOOKUP(I171,'Table (4)'!$B$3:$C$391,2,FALSE)</f>
        <v>ACCRD SUP EXEC RETIR PLAN COSTS-SFAS 158</v>
      </c>
      <c r="B171" s="32">
        <v>50</v>
      </c>
      <c r="C171" s="32">
        <v>120</v>
      </c>
      <c r="D171" s="32" t="s">
        <v>971</v>
      </c>
      <c r="E171" s="32" t="s">
        <v>466</v>
      </c>
      <c r="F171" s="32" t="s">
        <v>762</v>
      </c>
      <c r="G171" s="34">
        <v>1901001</v>
      </c>
      <c r="H171" s="32" t="s">
        <v>742</v>
      </c>
      <c r="I171" s="32" t="s">
        <v>843</v>
      </c>
      <c r="J171" s="32" t="s">
        <v>640</v>
      </c>
      <c r="K171" s="75">
        <v>27948.2</v>
      </c>
      <c r="L171" s="74">
        <v>28248.85</v>
      </c>
      <c r="M171" s="32">
        <v>27948.2</v>
      </c>
      <c r="N171" s="32"/>
      <c r="O171" s="32"/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 t="s">
        <v>470</v>
      </c>
      <c r="V171" s="32" t="s">
        <v>641</v>
      </c>
      <c r="W171" s="32" t="s">
        <v>642</v>
      </c>
    </row>
    <row r="172" spans="1:23" x14ac:dyDescent="0.3">
      <c r="A172" s="30" t="str">
        <f>VLOOKUP(I172,'Table (4)'!$B$3:$C$391,2,FALSE)</f>
        <v>ACCRUED PSI PLAN EXP</v>
      </c>
      <c r="B172" s="32">
        <v>50</v>
      </c>
      <c r="C172" s="32">
        <v>120</v>
      </c>
      <c r="D172" s="32" t="s">
        <v>971</v>
      </c>
      <c r="E172" s="32" t="s">
        <v>466</v>
      </c>
      <c r="F172" s="32" t="s">
        <v>762</v>
      </c>
      <c r="G172" s="34">
        <v>1901001</v>
      </c>
      <c r="H172" s="32" t="s">
        <v>739</v>
      </c>
      <c r="I172" s="32" t="s">
        <v>841</v>
      </c>
      <c r="J172" s="32" t="s">
        <v>640</v>
      </c>
      <c r="K172" s="75">
        <v>1351</v>
      </c>
      <c r="L172" s="74">
        <v>2464.36</v>
      </c>
      <c r="M172" s="32">
        <v>1351</v>
      </c>
      <c r="N172" s="32"/>
      <c r="O172" s="32"/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 t="s">
        <v>470</v>
      </c>
      <c r="V172" s="32" t="s">
        <v>641</v>
      </c>
      <c r="W172" s="32" t="s">
        <v>642</v>
      </c>
    </row>
    <row r="173" spans="1:23" x14ac:dyDescent="0.3">
      <c r="A173" s="30" t="str">
        <f>VLOOKUP(I173,'Table (4)'!$B$3:$C$391,2,FALSE)</f>
        <v>ACCRD COMPANYWIDE INCENTV PLAN</v>
      </c>
      <c r="B173" s="32">
        <v>50</v>
      </c>
      <c r="C173" s="32">
        <v>120</v>
      </c>
      <c r="D173" s="32" t="s">
        <v>971</v>
      </c>
      <c r="E173" s="32" t="s">
        <v>466</v>
      </c>
      <c r="F173" s="32" t="s">
        <v>762</v>
      </c>
      <c r="G173" s="34">
        <v>1901001</v>
      </c>
      <c r="H173" s="32" t="s">
        <v>734</v>
      </c>
      <c r="I173" s="32" t="s">
        <v>790</v>
      </c>
      <c r="J173" s="32" t="s">
        <v>640</v>
      </c>
      <c r="K173" s="75">
        <v>587551.03</v>
      </c>
      <c r="L173" s="74">
        <v>675943.33</v>
      </c>
      <c r="M173" s="32">
        <v>587551.03</v>
      </c>
      <c r="N173" s="32"/>
      <c r="O173" s="32"/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 t="s">
        <v>470</v>
      </c>
      <c r="V173" s="32" t="s">
        <v>641</v>
      </c>
      <c r="W173" s="32" t="s">
        <v>642</v>
      </c>
    </row>
    <row r="174" spans="1:23" x14ac:dyDescent="0.3">
      <c r="A174" s="30" t="str">
        <f>VLOOKUP(I174,'Table (4)'!$B$3:$C$391,2,FALSE)</f>
        <v>ACCRUED BOOK VACATION PAY</v>
      </c>
      <c r="B174" s="32">
        <v>50</v>
      </c>
      <c r="C174" s="32">
        <v>120</v>
      </c>
      <c r="D174" s="32" t="s">
        <v>971</v>
      </c>
      <c r="E174" s="32" t="s">
        <v>466</v>
      </c>
      <c r="F174" s="32" t="s">
        <v>762</v>
      </c>
      <c r="G174" s="34">
        <v>1901001</v>
      </c>
      <c r="H174" s="32" t="s">
        <v>732</v>
      </c>
      <c r="I174" s="32" t="s">
        <v>789</v>
      </c>
      <c r="J174" s="32" t="s">
        <v>640</v>
      </c>
      <c r="K174" s="75">
        <v>261518.82</v>
      </c>
      <c r="L174" s="74">
        <v>298336.58</v>
      </c>
      <c r="M174" s="32">
        <v>261518.82</v>
      </c>
      <c r="N174" s="32"/>
      <c r="O174" s="32"/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 t="s">
        <v>470</v>
      </c>
      <c r="V174" s="32" t="s">
        <v>641</v>
      </c>
      <c r="W174" s="32" t="s">
        <v>642</v>
      </c>
    </row>
    <row r="175" spans="1:23" x14ac:dyDescent="0.3">
      <c r="A175" s="30" t="str">
        <f>VLOOKUP(I175,'Table (4)'!$B$3:$C$391,2,FALSE)</f>
        <v>ACCRUED INTEREST EXP -STATE</v>
      </c>
      <c r="B175" s="32">
        <v>50</v>
      </c>
      <c r="C175" s="32">
        <v>120</v>
      </c>
      <c r="D175" s="32" t="s">
        <v>971</v>
      </c>
      <c r="E175" s="32" t="s">
        <v>466</v>
      </c>
      <c r="F175" s="32" t="s">
        <v>762</v>
      </c>
      <c r="G175" s="34">
        <v>1901001</v>
      </c>
      <c r="H175" s="32" t="s">
        <v>1041</v>
      </c>
      <c r="I175" s="32" t="s">
        <v>1080</v>
      </c>
      <c r="J175" s="32" t="s">
        <v>640</v>
      </c>
      <c r="K175" s="75">
        <v>-8941.01</v>
      </c>
      <c r="L175" s="74">
        <v>-8941.01</v>
      </c>
      <c r="M175" s="32">
        <v>-8941.01</v>
      </c>
      <c r="N175" s="32"/>
      <c r="O175" s="32"/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 t="s">
        <v>470</v>
      </c>
      <c r="V175" s="32" t="s">
        <v>641</v>
      </c>
      <c r="W175" s="32" t="s">
        <v>642</v>
      </c>
    </row>
    <row r="176" spans="1:23" x14ac:dyDescent="0.3">
      <c r="A176" s="30" t="str">
        <f>VLOOKUP(I176,'Table (4)'!$B$3:$C$391,2,FALSE)</f>
        <v>ACCRUED INTEREST EXP -STATE</v>
      </c>
      <c r="B176" s="32">
        <v>50</v>
      </c>
      <c r="C176" s="32">
        <v>120</v>
      </c>
      <c r="D176" s="32" t="s">
        <v>971</v>
      </c>
      <c r="E176" s="32" t="s">
        <v>466</v>
      </c>
      <c r="F176" s="32" t="s">
        <v>762</v>
      </c>
      <c r="G176" s="34">
        <v>1901001</v>
      </c>
      <c r="H176" s="32" t="s">
        <v>1081</v>
      </c>
      <c r="I176" s="32" t="s">
        <v>1080</v>
      </c>
      <c r="J176" s="32" t="s">
        <v>640</v>
      </c>
      <c r="K176" s="75">
        <v>8942</v>
      </c>
      <c r="L176" s="74">
        <v>8942</v>
      </c>
      <c r="M176" s="32">
        <v>8942</v>
      </c>
      <c r="N176" s="32"/>
      <c r="O176" s="32"/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 t="s">
        <v>470</v>
      </c>
      <c r="V176" s="32" t="s">
        <v>641</v>
      </c>
      <c r="W176" s="32" t="s">
        <v>642</v>
      </c>
    </row>
    <row r="177" spans="1:23" x14ac:dyDescent="0.3">
      <c r="A177" s="30" t="str">
        <f>VLOOKUP(I177,'Table (4)'!$B$3:$C$391,2,FALSE)</f>
        <v>ACCRUED INTEREST-LONG-TERM - FIN 48</v>
      </c>
      <c r="B177" s="32">
        <v>50</v>
      </c>
      <c r="C177" s="32">
        <v>120</v>
      </c>
      <c r="D177" s="32" t="s">
        <v>971</v>
      </c>
      <c r="E177" s="32" t="s">
        <v>466</v>
      </c>
      <c r="F177" s="32" t="s">
        <v>762</v>
      </c>
      <c r="G177" s="34">
        <v>1901001</v>
      </c>
      <c r="H177" s="32" t="s">
        <v>728</v>
      </c>
      <c r="I177" s="32" t="s">
        <v>788</v>
      </c>
      <c r="J177" s="32" t="s">
        <v>640</v>
      </c>
      <c r="K177" s="75">
        <v>-40345.199999999997</v>
      </c>
      <c r="L177" s="74">
        <v>-39242</v>
      </c>
      <c r="M177" s="32">
        <v>-40345.199999999997</v>
      </c>
      <c r="N177" s="32"/>
      <c r="O177" s="32"/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 t="s">
        <v>470</v>
      </c>
      <c r="V177" s="32" t="s">
        <v>641</v>
      </c>
      <c r="W177" s="32" t="s">
        <v>642</v>
      </c>
    </row>
    <row r="178" spans="1:23" x14ac:dyDescent="0.3">
      <c r="A178" s="30" t="str">
        <f>VLOOKUP(I178,'Table (4)'!$B$3:$C$391,2,FALSE)</f>
        <v>ACCRUED INTEREST-LONG-TERM - FIN 48</v>
      </c>
      <c r="B178" s="32">
        <v>50</v>
      </c>
      <c r="C178" s="32">
        <v>120</v>
      </c>
      <c r="D178" s="32" t="s">
        <v>971</v>
      </c>
      <c r="E178" s="32" t="s">
        <v>466</v>
      </c>
      <c r="F178" s="32" t="s">
        <v>762</v>
      </c>
      <c r="G178" s="34">
        <v>1901001</v>
      </c>
      <c r="H178" s="32" t="s">
        <v>787</v>
      </c>
      <c r="I178" s="32" t="s">
        <v>786</v>
      </c>
      <c r="J178" s="32" t="s">
        <v>640</v>
      </c>
      <c r="K178" s="75">
        <v>42086</v>
      </c>
      <c r="L178" s="74">
        <v>42086</v>
      </c>
      <c r="M178" s="32">
        <v>42086</v>
      </c>
      <c r="N178" s="32"/>
      <c r="O178" s="32"/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 t="s">
        <v>470</v>
      </c>
      <c r="V178" s="32" t="s">
        <v>641</v>
      </c>
      <c r="W178" s="32" t="s">
        <v>642</v>
      </c>
    </row>
    <row r="179" spans="1:23" x14ac:dyDescent="0.3">
      <c r="A179" s="30" t="str">
        <f>VLOOKUP(I179,'Table (4)'!$B$3:$C$391,2,FALSE)</f>
        <v>ACCRUED INTEREST-SHORT-TERM - FIN 48</v>
      </c>
      <c r="B179" s="32">
        <v>50</v>
      </c>
      <c r="C179" s="32">
        <v>120</v>
      </c>
      <c r="D179" s="32" t="s">
        <v>971</v>
      </c>
      <c r="E179" s="32" t="s">
        <v>466</v>
      </c>
      <c r="F179" s="32" t="s">
        <v>762</v>
      </c>
      <c r="G179" s="34">
        <v>1901001</v>
      </c>
      <c r="H179" s="32" t="s">
        <v>727</v>
      </c>
      <c r="I179" s="32" t="s">
        <v>785</v>
      </c>
      <c r="J179" s="32" t="s">
        <v>640</v>
      </c>
      <c r="K179" s="75">
        <v>0</v>
      </c>
      <c r="L179" s="74">
        <v>258.3</v>
      </c>
      <c r="M179" s="32">
        <v>0</v>
      </c>
      <c r="N179" s="32"/>
      <c r="O179" s="32"/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 t="s">
        <v>470</v>
      </c>
      <c r="V179" s="32" t="s">
        <v>641</v>
      </c>
      <c r="W179" s="32" t="s">
        <v>642</v>
      </c>
    </row>
    <row r="180" spans="1:23" x14ac:dyDescent="0.3">
      <c r="A180" s="30" t="str">
        <f>VLOOKUP(I180,'Table (4)'!$B$3:$C$391,2,FALSE)</f>
        <v>DEFD BK CONTRACT REVENUE</v>
      </c>
      <c r="B180" s="32">
        <v>50</v>
      </c>
      <c r="C180" s="32">
        <v>120</v>
      </c>
      <c r="D180" s="32" t="s">
        <v>971</v>
      </c>
      <c r="E180" s="32" t="s">
        <v>466</v>
      </c>
      <c r="F180" s="32" t="s">
        <v>762</v>
      </c>
      <c r="G180" s="34">
        <v>1901001</v>
      </c>
      <c r="H180" s="32" t="s">
        <v>717</v>
      </c>
      <c r="I180" s="32" t="s">
        <v>783</v>
      </c>
      <c r="J180" s="32" t="s">
        <v>640</v>
      </c>
      <c r="K180" s="75">
        <v>141714.93</v>
      </c>
      <c r="L180" s="74">
        <v>136980.32999999999</v>
      </c>
      <c r="M180" s="32">
        <v>141714.93</v>
      </c>
      <c r="N180" s="32"/>
      <c r="O180" s="32"/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 t="s">
        <v>470</v>
      </c>
      <c r="V180" s="32" t="s">
        <v>641</v>
      </c>
      <c r="W180" s="32" t="s">
        <v>642</v>
      </c>
    </row>
    <row r="181" spans="1:23" x14ac:dyDescent="0.3">
      <c r="A181" s="30" t="str">
        <f>VLOOKUP(I181,'Table (4)'!$B$3:$C$391,2,FALSE)</f>
        <v>CAPITALIZED SOFTWARE COSTS-TAX</v>
      </c>
      <c r="B181" s="32">
        <v>50</v>
      </c>
      <c r="C181" s="32">
        <v>120</v>
      </c>
      <c r="D181" s="32" t="s">
        <v>971</v>
      </c>
      <c r="E181" s="32" t="s">
        <v>466</v>
      </c>
      <c r="F181" s="32" t="s">
        <v>762</v>
      </c>
      <c r="G181" s="34">
        <v>1901001</v>
      </c>
      <c r="H181" s="32" t="s">
        <v>704</v>
      </c>
      <c r="I181" s="32" t="s">
        <v>781</v>
      </c>
      <c r="J181" s="32" t="s">
        <v>640</v>
      </c>
      <c r="K181" s="75">
        <v>217.88</v>
      </c>
      <c r="L181" s="74">
        <v>103.08</v>
      </c>
      <c r="M181" s="32">
        <v>217.88</v>
      </c>
      <c r="N181" s="32"/>
      <c r="O181" s="32"/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 t="s">
        <v>470</v>
      </c>
      <c r="V181" s="32" t="s">
        <v>641</v>
      </c>
      <c r="W181" s="32" t="s">
        <v>642</v>
      </c>
    </row>
    <row r="182" spans="1:23" x14ac:dyDescent="0.3">
      <c r="A182" s="30" t="str">
        <f>VLOOKUP(I182,'Table (4)'!$B$3:$C$391,2,FALSE)</f>
        <v>BK DEFL-GAIN REACQUIRED DEBT</v>
      </c>
      <c r="B182" s="32">
        <v>50</v>
      </c>
      <c r="C182" s="32">
        <v>120</v>
      </c>
      <c r="D182" s="32" t="s">
        <v>971</v>
      </c>
      <c r="E182" s="32" t="s">
        <v>466</v>
      </c>
      <c r="F182" s="32" t="s">
        <v>762</v>
      </c>
      <c r="G182" s="34">
        <v>1901001</v>
      </c>
      <c r="H182" s="32" t="s">
        <v>1063</v>
      </c>
      <c r="I182" s="32" t="s">
        <v>1082</v>
      </c>
      <c r="J182" s="32" t="s">
        <v>640</v>
      </c>
      <c r="K182" s="75">
        <v>987.92</v>
      </c>
      <c r="L182" s="74">
        <v>860.41</v>
      </c>
      <c r="M182" s="32">
        <v>987.92</v>
      </c>
      <c r="N182" s="32"/>
      <c r="O182" s="32"/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 t="s">
        <v>470</v>
      </c>
      <c r="V182" s="32" t="s">
        <v>641</v>
      </c>
      <c r="W182" s="32" t="s">
        <v>642</v>
      </c>
    </row>
    <row r="183" spans="1:23" x14ac:dyDescent="0.3">
      <c r="A183" s="30" t="str">
        <f>VLOOKUP(I183,'Table (4)'!$B$3:$C$391,2,FALSE)</f>
        <v>ACCRD SFAS 106 PST RETIRE EXP</v>
      </c>
      <c r="B183" s="32">
        <v>50</v>
      </c>
      <c r="C183" s="32">
        <v>120</v>
      </c>
      <c r="D183" s="32" t="s">
        <v>971</v>
      </c>
      <c r="E183" s="32" t="s">
        <v>466</v>
      </c>
      <c r="F183" s="32" t="s">
        <v>762</v>
      </c>
      <c r="G183" s="34">
        <v>1901001</v>
      </c>
      <c r="H183" s="32" t="s">
        <v>702</v>
      </c>
      <c r="I183" s="32" t="s">
        <v>779</v>
      </c>
      <c r="J183" s="32" t="s">
        <v>640</v>
      </c>
      <c r="K183" s="75">
        <v>-485215.77</v>
      </c>
      <c r="L183" s="74">
        <v>-543371.87</v>
      </c>
      <c r="M183" s="32">
        <v>-485215.77</v>
      </c>
      <c r="N183" s="32"/>
      <c r="O183" s="32"/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 t="s">
        <v>470</v>
      </c>
      <c r="V183" s="32" t="s">
        <v>641</v>
      </c>
      <c r="W183" s="32" t="s">
        <v>642</v>
      </c>
    </row>
    <row r="184" spans="1:23" x14ac:dyDescent="0.3">
      <c r="A184" s="30" t="str">
        <f>VLOOKUP(I184,'Table (4)'!$B$3:$C$391,2,FALSE)</f>
        <v>ACCRD OPEB COSTS - SFAS 158</v>
      </c>
      <c r="B184" s="32">
        <v>50</v>
      </c>
      <c r="C184" s="32">
        <v>120</v>
      </c>
      <c r="D184" s="32" t="s">
        <v>971</v>
      </c>
      <c r="E184" s="32" t="s">
        <v>466</v>
      </c>
      <c r="F184" s="32" t="s">
        <v>762</v>
      </c>
      <c r="G184" s="34">
        <v>1901001</v>
      </c>
      <c r="H184" s="32" t="s">
        <v>700</v>
      </c>
      <c r="I184" s="32" t="s">
        <v>778</v>
      </c>
      <c r="J184" s="32" t="s">
        <v>640</v>
      </c>
      <c r="K184" s="75">
        <v>27228.46</v>
      </c>
      <c r="L184" s="74">
        <v>366573.9</v>
      </c>
      <c r="M184" s="32">
        <v>27228.46</v>
      </c>
      <c r="N184" s="32"/>
      <c r="O184" s="32"/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 t="s">
        <v>470</v>
      </c>
      <c r="V184" s="32" t="s">
        <v>641</v>
      </c>
      <c r="W184" s="32" t="s">
        <v>642</v>
      </c>
    </row>
    <row r="185" spans="1:23" x14ac:dyDescent="0.3">
      <c r="A185" s="30" t="str">
        <f>VLOOKUP(I185,'Table (4)'!$B$3:$C$391,2,FALSE)</f>
        <v>ACCRD SFAS 112 PST EMPLOY BEN</v>
      </c>
      <c r="B185" s="32">
        <v>50</v>
      </c>
      <c r="C185" s="32">
        <v>120</v>
      </c>
      <c r="D185" s="32" t="s">
        <v>971</v>
      </c>
      <c r="E185" s="32" t="s">
        <v>466</v>
      </c>
      <c r="F185" s="32" t="s">
        <v>762</v>
      </c>
      <c r="G185" s="34">
        <v>1901001</v>
      </c>
      <c r="H185" s="32" t="s">
        <v>699</v>
      </c>
      <c r="I185" s="32" t="s">
        <v>777</v>
      </c>
      <c r="J185" s="32" t="s">
        <v>640</v>
      </c>
      <c r="K185" s="75">
        <v>92042.02</v>
      </c>
      <c r="L185" s="74">
        <v>213204.16</v>
      </c>
      <c r="M185" s="32">
        <v>92042.02</v>
      </c>
      <c r="N185" s="32"/>
      <c r="O185" s="32"/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 t="s">
        <v>470</v>
      </c>
      <c r="V185" s="32" t="s">
        <v>641</v>
      </c>
      <c r="W185" s="32" t="s">
        <v>642</v>
      </c>
    </row>
    <row r="186" spans="1:23" x14ac:dyDescent="0.3">
      <c r="A186" s="30" t="str">
        <f>VLOOKUP(I186,'Table (4)'!$B$3:$C$391,2,FALSE)</f>
        <v>FIN 48 - DEFD STATE INCOME TAXES</v>
      </c>
      <c r="B186" s="32">
        <v>50</v>
      </c>
      <c r="C186" s="32">
        <v>120</v>
      </c>
      <c r="D186" s="32" t="s">
        <v>971</v>
      </c>
      <c r="E186" s="32" t="s">
        <v>466</v>
      </c>
      <c r="F186" s="32" t="s">
        <v>762</v>
      </c>
      <c r="G186" s="34">
        <v>1901001</v>
      </c>
      <c r="H186" s="32" t="s">
        <v>773</v>
      </c>
      <c r="I186" s="32" t="s">
        <v>772</v>
      </c>
      <c r="J186" s="32" t="s">
        <v>640</v>
      </c>
      <c r="K186" s="75">
        <v>-8.4</v>
      </c>
      <c r="L186" s="74">
        <v>-5915</v>
      </c>
      <c r="M186" s="32">
        <v>-8.4</v>
      </c>
      <c r="N186" s="32"/>
      <c r="O186" s="32"/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 t="s">
        <v>470</v>
      </c>
      <c r="V186" s="32" t="s">
        <v>641</v>
      </c>
      <c r="W186" s="32" t="s">
        <v>642</v>
      </c>
    </row>
    <row r="187" spans="1:23" x14ac:dyDescent="0.3">
      <c r="A187" s="30" t="str">
        <f>VLOOKUP(I187,'Table (4)'!$B$3:$C$391,2,FALSE)</f>
        <v>ACCRD SIT TX RESERVE-LNG-TERM-FIN 48</v>
      </c>
      <c r="B187" s="32">
        <v>50</v>
      </c>
      <c r="C187" s="32">
        <v>120</v>
      </c>
      <c r="D187" s="32" t="s">
        <v>971</v>
      </c>
      <c r="E187" s="32" t="s">
        <v>466</v>
      </c>
      <c r="F187" s="32" t="s">
        <v>762</v>
      </c>
      <c r="G187" s="34">
        <v>1901001</v>
      </c>
      <c r="H187" s="32" t="s">
        <v>690</v>
      </c>
      <c r="I187" s="32" t="s">
        <v>767</v>
      </c>
      <c r="J187" s="32" t="s">
        <v>640</v>
      </c>
      <c r="K187" s="75">
        <v>-92607.11</v>
      </c>
      <c r="L187" s="74">
        <v>-89862.41</v>
      </c>
      <c r="M187" s="32">
        <v>-92607.11</v>
      </c>
      <c r="N187" s="32"/>
      <c r="O187" s="32"/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 t="s">
        <v>470</v>
      </c>
      <c r="V187" s="32" t="s">
        <v>641</v>
      </c>
      <c r="W187" s="32" t="s">
        <v>642</v>
      </c>
    </row>
    <row r="188" spans="1:23" x14ac:dyDescent="0.3">
      <c r="A188" s="30" t="str">
        <f>VLOOKUP(I188,'Table (4)'!$B$3:$C$391,2,FALSE)</f>
        <v>ACCRD SIT TX RESERVE-LNG-TERM-FIN 48</v>
      </c>
      <c r="B188" s="32">
        <v>50</v>
      </c>
      <c r="C188" s="32">
        <v>120</v>
      </c>
      <c r="D188" s="32" t="s">
        <v>971</v>
      </c>
      <c r="E188" s="32" t="s">
        <v>466</v>
      </c>
      <c r="F188" s="32" t="s">
        <v>762</v>
      </c>
      <c r="G188" s="34">
        <v>1901001</v>
      </c>
      <c r="H188" s="32" t="s">
        <v>766</v>
      </c>
      <c r="I188" s="32" t="s">
        <v>765</v>
      </c>
      <c r="J188" s="32" t="s">
        <v>640</v>
      </c>
      <c r="K188" s="75">
        <v>92607</v>
      </c>
      <c r="L188" s="74">
        <v>92607</v>
      </c>
      <c r="M188" s="32">
        <v>92607</v>
      </c>
      <c r="N188" s="32"/>
      <c r="O188" s="32"/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 t="s">
        <v>470</v>
      </c>
      <c r="V188" s="32" t="s">
        <v>641</v>
      </c>
      <c r="W188" s="32" t="s">
        <v>642</v>
      </c>
    </row>
    <row r="189" spans="1:23" x14ac:dyDescent="0.3">
      <c r="A189" s="30" t="str">
        <f>VLOOKUP(I189,'Table (4)'!$B$3:$C$391,2,FALSE)</f>
        <v>ACCRD SIT TX RESERVE-SHRT-TERM-FIN 48</v>
      </c>
      <c r="B189" s="32">
        <v>50</v>
      </c>
      <c r="C189" s="32">
        <v>120</v>
      </c>
      <c r="D189" s="32" t="s">
        <v>971</v>
      </c>
      <c r="E189" s="32" t="s">
        <v>466</v>
      </c>
      <c r="F189" s="32" t="s">
        <v>762</v>
      </c>
      <c r="G189" s="34">
        <v>1901001</v>
      </c>
      <c r="H189" s="32" t="s">
        <v>689</v>
      </c>
      <c r="I189" s="32" t="s">
        <v>764</v>
      </c>
      <c r="J189" s="32" t="s">
        <v>640</v>
      </c>
      <c r="K189" s="75">
        <v>12.95</v>
      </c>
      <c r="L189" s="74">
        <v>3348.45</v>
      </c>
      <c r="M189" s="32">
        <v>12.95</v>
      </c>
      <c r="N189" s="32"/>
      <c r="O189" s="32"/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 t="s">
        <v>470</v>
      </c>
      <c r="V189" s="32" t="s">
        <v>641</v>
      </c>
      <c r="W189" s="32" t="s">
        <v>642</v>
      </c>
    </row>
    <row r="190" spans="1:23" x14ac:dyDescent="0.3">
      <c r="A190" s="30" t="str">
        <f>VLOOKUP(I190,'Table (4)'!$B$3:$C$391,2,FALSE)</f>
        <v>IRS CAPITALIZATION ADJUSTMENT</v>
      </c>
      <c r="B190" s="32">
        <v>50</v>
      </c>
      <c r="C190" s="32">
        <v>120</v>
      </c>
      <c r="D190" s="32" t="s">
        <v>971</v>
      </c>
      <c r="E190" s="32" t="s">
        <v>466</v>
      </c>
      <c r="F190" s="32" t="s">
        <v>762</v>
      </c>
      <c r="G190" s="34">
        <v>1901001</v>
      </c>
      <c r="H190" s="32" t="s">
        <v>683</v>
      </c>
      <c r="I190" s="32" t="s">
        <v>763</v>
      </c>
      <c r="J190" s="32" t="s">
        <v>640</v>
      </c>
      <c r="K190" s="75">
        <v>-122864.82</v>
      </c>
      <c r="L190" s="74">
        <v>-133548.04999999999</v>
      </c>
      <c r="M190" s="32">
        <v>-122864.82</v>
      </c>
      <c r="N190" s="32"/>
      <c r="O190" s="32"/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 t="s">
        <v>470</v>
      </c>
      <c r="V190" s="32" t="s">
        <v>641</v>
      </c>
      <c r="W190" s="32" t="s">
        <v>642</v>
      </c>
    </row>
    <row r="191" spans="1:23" x14ac:dyDescent="0.3">
      <c r="K191" s="73"/>
      <c r="L191" s="72"/>
    </row>
    <row r="192" spans="1:23" x14ac:dyDescent="0.3">
      <c r="K192" s="71">
        <f>SUBTOTAL(9,K3:K191)</f>
        <v>766127408.95999992</v>
      </c>
      <c r="L192" s="70">
        <f>SUBTOTAL(9,L3:L191)</f>
        <v>825842419.83000028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1"/>
  <sheetViews>
    <sheetView workbookViewId="0">
      <pane ySplit="2" topLeftCell="A132" activePane="bottomLeft" state="frozen"/>
      <selection activeCell="C14" sqref="C14"/>
      <selection pane="bottomLeft" activeCell="C14" sqref="C14"/>
    </sheetView>
  </sheetViews>
  <sheetFormatPr defaultColWidth="9.109375" defaultRowHeight="13.2" x14ac:dyDescent="0.25"/>
  <cols>
    <col min="1" max="1" width="9.109375" style="78"/>
    <col min="2" max="2" width="11.33203125" style="78" bestFit="1" customWidth="1"/>
    <col min="3" max="3" width="67" style="78" bestFit="1" customWidth="1"/>
    <col min="4" max="16384" width="9.109375" style="78"/>
  </cols>
  <sheetData>
    <row r="2" spans="2:3" x14ac:dyDescent="0.25">
      <c r="B2" s="82" t="s">
        <v>140</v>
      </c>
      <c r="C2" s="81" t="s">
        <v>865</v>
      </c>
    </row>
    <row r="3" spans="2:3" x14ac:dyDescent="0.25">
      <c r="B3" s="79" t="s">
        <v>142</v>
      </c>
      <c r="C3" s="79" t="s">
        <v>143</v>
      </c>
    </row>
    <row r="4" spans="2:3" x14ac:dyDescent="0.25">
      <c r="B4" s="79" t="s">
        <v>802</v>
      </c>
      <c r="C4" s="79" t="s">
        <v>757</v>
      </c>
    </row>
    <row r="5" spans="2:3" x14ac:dyDescent="0.25">
      <c r="B5" s="79" t="s">
        <v>846</v>
      </c>
      <c r="C5" s="79" t="s">
        <v>757</v>
      </c>
    </row>
    <row r="6" spans="2:3" x14ac:dyDescent="0.25">
      <c r="B6" s="79" t="s">
        <v>864</v>
      </c>
      <c r="C6" s="79" t="s">
        <v>757</v>
      </c>
    </row>
    <row r="7" spans="2:3" x14ac:dyDescent="0.25">
      <c r="B7" s="79" t="s">
        <v>552</v>
      </c>
      <c r="C7" s="79" t="s">
        <v>757</v>
      </c>
    </row>
    <row r="8" spans="2:3" x14ac:dyDescent="0.25">
      <c r="B8" s="79" t="s">
        <v>144</v>
      </c>
      <c r="C8" s="80" t="s">
        <v>82</v>
      </c>
    </row>
    <row r="9" spans="2:3" x14ac:dyDescent="0.25">
      <c r="B9" s="79" t="s">
        <v>145</v>
      </c>
      <c r="C9" s="80" t="s">
        <v>82</v>
      </c>
    </row>
    <row r="10" spans="2:3" x14ac:dyDescent="0.25">
      <c r="B10" s="79" t="s">
        <v>469</v>
      </c>
      <c r="C10" s="80" t="s">
        <v>82</v>
      </c>
    </row>
    <row r="11" spans="2:3" x14ac:dyDescent="0.25">
      <c r="B11" s="79" t="s">
        <v>472</v>
      </c>
      <c r="C11" s="80" t="s">
        <v>82</v>
      </c>
    </row>
    <row r="12" spans="2:3" x14ac:dyDescent="0.25">
      <c r="B12" s="79" t="s">
        <v>146</v>
      </c>
      <c r="C12" s="79" t="s">
        <v>147</v>
      </c>
    </row>
    <row r="13" spans="2:3" x14ac:dyDescent="0.25">
      <c r="B13" s="79" t="s">
        <v>148</v>
      </c>
      <c r="C13" s="80" t="s">
        <v>82</v>
      </c>
    </row>
    <row r="14" spans="2:3" x14ac:dyDescent="0.25">
      <c r="B14" s="79" t="s">
        <v>149</v>
      </c>
      <c r="C14" s="80" t="s">
        <v>82</v>
      </c>
    </row>
    <row r="15" spans="2:3" x14ac:dyDescent="0.25">
      <c r="B15" s="79" t="s">
        <v>474</v>
      </c>
      <c r="C15" s="80" t="s">
        <v>82</v>
      </c>
    </row>
    <row r="16" spans="2:3" x14ac:dyDescent="0.25">
      <c r="B16" s="79" t="s">
        <v>476</v>
      </c>
      <c r="C16" s="80" t="s">
        <v>82</v>
      </c>
    </row>
    <row r="17" spans="2:3" x14ac:dyDescent="0.25">
      <c r="B17" s="79" t="s">
        <v>150</v>
      </c>
      <c r="C17" s="80" t="s">
        <v>82</v>
      </c>
    </row>
    <row r="18" spans="2:3" x14ac:dyDescent="0.25">
      <c r="B18" s="79" t="s">
        <v>151</v>
      </c>
      <c r="C18" s="80" t="s">
        <v>82</v>
      </c>
    </row>
    <row r="19" spans="2:3" x14ac:dyDescent="0.25">
      <c r="B19" s="79" t="s">
        <v>152</v>
      </c>
      <c r="C19" s="80" t="s">
        <v>82</v>
      </c>
    </row>
    <row r="20" spans="2:3" x14ac:dyDescent="0.25">
      <c r="B20" s="79" t="s">
        <v>480</v>
      </c>
      <c r="C20" s="80" t="s">
        <v>82</v>
      </c>
    </row>
    <row r="21" spans="2:3" x14ac:dyDescent="0.25">
      <c r="B21" s="79" t="s">
        <v>154</v>
      </c>
      <c r="C21" s="79" t="s">
        <v>155</v>
      </c>
    </row>
    <row r="22" spans="2:3" x14ac:dyDescent="0.25">
      <c r="B22" s="79" t="s">
        <v>156</v>
      </c>
      <c r="C22" s="79" t="s">
        <v>157</v>
      </c>
    </row>
    <row r="23" spans="2:3" x14ac:dyDescent="0.25">
      <c r="B23" s="79" t="s">
        <v>158</v>
      </c>
      <c r="C23" s="79" t="s">
        <v>159</v>
      </c>
    </row>
    <row r="24" spans="2:3" x14ac:dyDescent="0.25">
      <c r="B24" s="79" t="s">
        <v>160</v>
      </c>
      <c r="C24" s="79" t="s">
        <v>97</v>
      </c>
    </row>
    <row r="25" spans="2:3" x14ac:dyDescent="0.25">
      <c r="B25" s="79" t="s">
        <v>161</v>
      </c>
      <c r="C25" s="80" t="s">
        <v>82</v>
      </c>
    </row>
    <row r="26" spans="2:3" x14ac:dyDescent="0.25">
      <c r="B26" s="79" t="s">
        <v>162</v>
      </c>
      <c r="C26" s="80" t="s">
        <v>82</v>
      </c>
    </row>
    <row r="27" spans="2:3" x14ac:dyDescent="0.25">
      <c r="B27" s="79" t="s">
        <v>163</v>
      </c>
      <c r="C27" s="80" t="s">
        <v>82</v>
      </c>
    </row>
    <row r="28" spans="2:3" x14ac:dyDescent="0.25">
      <c r="B28" s="79" t="s">
        <v>164</v>
      </c>
      <c r="C28" s="80" t="s">
        <v>82</v>
      </c>
    </row>
    <row r="29" spans="2:3" x14ac:dyDescent="0.25">
      <c r="B29" s="79" t="s">
        <v>165</v>
      </c>
      <c r="C29" s="80" t="s">
        <v>82</v>
      </c>
    </row>
    <row r="30" spans="2:3" x14ac:dyDescent="0.25">
      <c r="B30" s="79" t="s">
        <v>166</v>
      </c>
      <c r="C30" s="80" t="s">
        <v>82</v>
      </c>
    </row>
    <row r="31" spans="2:3" x14ac:dyDescent="0.25">
      <c r="B31" s="79" t="s">
        <v>482</v>
      </c>
      <c r="C31" s="80" t="s">
        <v>82</v>
      </c>
    </row>
    <row r="32" spans="2:3" x14ac:dyDescent="0.25">
      <c r="B32" s="79" t="s">
        <v>167</v>
      </c>
      <c r="C32" s="80" t="s">
        <v>82</v>
      </c>
    </row>
    <row r="33" spans="2:3" x14ac:dyDescent="0.25">
      <c r="B33" s="79" t="s">
        <v>168</v>
      </c>
      <c r="C33" s="79" t="s">
        <v>169</v>
      </c>
    </row>
    <row r="34" spans="2:3" x14ac:dyDescent="0.25">
      <c r="B34" s="79" t="s">
        <v>484</v>
      </c>
      <c r="C34" s="79" t="s">
        <v>103</v>
      </c>
    </row>
    <row r="35" spans="2:3" x14ac:dyDescent="0.25">
      <c r="B35" s="79" t="s">
        <v>486</v>
      </c>
      <c r="C35" s="79" t="s">
        <v>66</v>
      </c>
    </row>
    <row r="36" spans="2:3" x14ac:dyDescent="0.25">
      <c r="B36" s="79" t="s">
        <v>488</v>
      </c>
      <c r="C36" s="79" t="s">
        <v>66</v>
      </c>
    </row>
    <row r="37" spans="2:3" x14ac:dyDescent="0.25">
      <c r="B37" s="79" t="s">
        <v>170</v>
      </c>
      <c r="C37" s="79" t="s">
        <v>98</v>
      </c>
    </row>
    <row r="38" spans="2:3" x14ac:dyDescent="0.25">
      <c r="B38" s="79" t="s">
        <v>171</v>
      </c>
      <c r="C38" s="79" t="s">
        <v>98</v>
      </c>
    </row>
    <row r="39" spans="2:3" x14ac:dyDescent="0.25">
      <c r="B39" s="79" t="s">
        <v>172</v>
      </c>
      <c r="C39" s="79" t="s">
        <v>173</v>
      </c>
    </row>
    <row r="40" spans="2:3" x14ac:dyDescent="0.25">
      <c r="B40" s="79" t="s">
        <v>174</v>
      </c>
      <c r="C40" s="80" t="s">
        <v>31</v>
      </c>
    </row>
    <row r="41" spans="2:3" x14ac:dyDescent="0.25">
      <c r="B41" s="79" t="s">
        <v>175</v>
      </c>
      <c r="C41" s="80" t="s">
        <v>31</v>
      </c>
    </row>
    <row r="42" spans="2:3" x14ac:dyDescent="0.25">
      <c r="B42" s="79" t="s">
        <v>176</v>
      </c>
      <c r="C42" s="79" t="s">
        <v>177</v>
      </c>
    </row>
    <row r="43" spans="2:3" x14ac:dyDescent="0.25">
      <c r="B43" s="79" t="s">
        <v>178</v>
      </c>
      <c r="C43" s="79" t="s">
        <v>177</v>
      </c>
    </row>
    <row r="44" spans="2:3" x14ac:dyDescent="0.25">
      <c r="B44" s="79" t="s">
        <v>179</v>
      </c>
      <c r="C44" s="79" t="s">
        <v>180</v>
      </c>
    </row>
    <row r="45" spans="2:3" x14ac:dyDescent="0.25">
      <c r="B45" s="79" t="s">
        <v>181</v>
      </c>
      <c r="C45" s="79" t="s">
        <v>180</v>
      </c>
    </row>
    <row r="46" spans="2:3" x14ac:dyDescent="0.25">
      <c r="B46" s="79" t="s">
        <v>182</v>
      </c>
      <c r="C46" s="79" t="s">
        <v>183</v>
      </c>
    </row>
    <row r="47" spans="2:3" x14ac:dyDescent="0.25">
      <c r="B47" s="79" t="s">
        <v>184</v>
      </c>
      <c r="C47" s="79" t="s">
        <v>183</v>
      </c>
    </row>
    <row r="48" spans="2:3" x14ac:dyDescent="0.25">
      <c r="B48" s="79" t="s">
        <v>185</v>
      </c>
      <c r="C48" s="80" t="s">
        <v>186</v>
      </c>
    </row>
    <row r="49" spans="2:3" x14ac:dyDescent="0.25">
      <c r="B49" s="79" t="s">
        <v>187</v>
      </c>
      <c r="C49" s="80" t="s">
        <v>186</v>
      </c>
    </row>
    <row r="50" spans="2:3" x14ac:dyDescent="0.25">
      <c r="B50" s="79" t="s">
        <v>188</v>
      </c>
      <c r="C50" s="80" t="s">
        <v>189</v>
      </c>
    </row>
    <row r="51" spans="2:3" x14ac:dyDescent="0.25">
      <c r="B51" s="79" t="s">
        <v>190</v>
      </c>
      <c r="C51" s="80" t="s">
        <v>189</v>
      </c>
    </row>
    <row r="52" spans="2:3" x14ac:dyDescent="0.25">
      <c r="B52" s="79" t="s">
        <v>191</v>
      </c>
      <c r="C52" s="79" t="s">
        <v>192</v>
      </c>
    </row>
    <row r="53" spans="2:3" x14ac:dyDescent="0.25">
      <c r="B53" s="79" t="s">
        <v>193</v>
      </c>
      <c r="C53" s="79" t="s">
        <v>192</v>
      </c>
    </row>
    <row r="54" spans="2:3" x14ac:dyDescent="0.25">
      <c r="B54" s="79" t="s">
        <v>194</v>
      </c>
      <c r="C54" s="79" t="s">
        <v>195</v>
      </c>
    </row>
    <row r="55" spans="2:3" x14ac:dyDescent="0.25">
      <c r="B55" s="79" t="s">
        <v>196</v>
      </c>
      <c r="C55" s="79" t="s">
        <v>195</v>
      </c>
    </row>
    <row r="56" spans="2:3" x14ac:dyDescent="0.25">
      <c r="B56" s="79" t="s">
        <v>197</v>
      </c>
      <c r="C56" s="79" t="s">
        <v>198</v>
      </c>
    </row>
    <row r="57" spans="2:3" x14ac:dyDescent="0.25">
      <c r="B57" s="79" t="s">
        <v>199</v>
      </c>
      <c r="C57" s="79" t="s">
        <v>198</v>
      </c>
    </row>
    <row r="58" spans="2:3" x14ac:dyDescent="0.25">
      <c r="B58" s="79" t="s">
        <v>493</v>
      </c>
      <c r="C58" s="79" t="s">
        <v>67</v>
      </c>
    </row>
    <row r="59" spans="2:3" x14ac:dyDescent="0.25">
      <c r="B59" s="79" t="s">
        <v>495</v>
      </c>
      <c r="C59" s="79" t="s">
        <v>67</v>
      </c>
    </row>
    <row r="60" spans="2:3" x14ac:dyDescent="0.25">
      <c r="B60" s="79" t="s">
        <v>497</v>
      </c>
      <c r="C60" s="79" t="s">
        <v>68</v>
      </c>
    </row>
    <row r="61" spans="2:3" x14ac:dyDescent="0.25">
      <c r="B61" s="79" t="s">
        <v>499</v>
      </c>
      <c r="C61" s="79" t="s">
        <v>68</v>
      </c>
    </row>
    <row r="62" spans="2:3" x14ac:dyDescent="0.25">
      <c r="B62" s="79" t="s">
        <v>501</v>
      </c>
      <c r="C62" s="79" t="s">
        <v>69</v>
      </c>
    </row>
    <row r="63" spans="2:3" x14ac:dyDescent="0.25">
      <c r="B63" s="79" t="s">
        <v>503</v>
      </c>
      <c r="C63" s="79" t="s">
        <v>69</v>
      </c>
    </row>
    <row r="64" spans="2:3" x14ac:dyDescent="0.25">
      <c r="B64" s="79" t="s">
        <v>200</v>
      </c>
      <c r="C64" s="79" t="s">
        <v>201</v>
      </c>
    </row>
    <row r="65" spans="2:3" x14ac:dyDescent="0.25">
      <c r="B65" s="79" t="s">
        <v>202</v>
      </c>
      <c r="C65" s="79" t="s">
        <v>201</v>
      </c>
    </row>
    <row r="66" spans="2:3" x14ac:dyDescent="0.25">
      <c r="B66" s="79" t="s">
        <v>203</v>
      </c>
      <c r="C66" s="79" t="s">
        <v>204</v>
      </c>
    </row>
    <row r="67" spans="2:3" x14ac:dyDescent="0.25">
      <c r="B67" s="79" t="s">
        <v>205</v>
      </c>
      <c r="C67" s="79" t="s">
        <v>204</v>
      </c>
    </row>
    <row r="68" spans="2:3" x14ac:dyDescent="0.25">
      <c r="B68" s="79" t="s">
        <v>206</v>
      </c>
      <c r="C68" s="79" t="s">
        <v>207</v>
      </c>
    </row>
    <row r="69" spans="2:3" x14ac:dyDescent="0.25">
      <c r="B69" s="79" t="s">
        <v>208</v>
      </c>
      <c r="C69" s="79" t="s">
        <v>207</v>
      </c>
    </row>
    <row r="70" spans="2:3" x14ac:dyDescent="0.25">
      <c r="B70" s="79" t="s">
        <v>209</v>
      </c>
      <c r="C70" s="79" t="s">
        <v>210</v>
      </c>
    </row>
    <row r="71" spans="2:3" x14ac:dyDescent="0.25">
      <c r="B71" s="79" t="s">
        <v>211</v>
      </c>
      <c r="C71" s="79" t="s">
        <v>210</v>
      </c>
    </row>
    <row r="72" spans="2:3" x14ac:dyDescent="0.25">
      <c r="B72" s="79" t="s">
        <v>212</v>
      </c>
      <c r="C72" s="79" t="s">
        <v>213</v>
      </c>
    </row>
    <row r="73" spans="2:3" x14ac:dyDescent="0.25">
      <c r="B73" s="79" t="s">
        <v>214</v>
      </c>
      <c r="C73" s="79" t="s">
        <v>213</v>
      </c>
    </row>
    <row r="74" spans="2:3" x14ac:dyDescent="0.25">
      <c r="B74" s="79" t="s">
        <v>215</v>
      </c>
      <c r="C74" s="79" t="s">
        <v>216</v>
      </c>
    </row>
    <row r="75" spans="2:3" x14ac:dyDescent="0.25">
      <c r="B75" s="79" t="s">
        <v>217</v>
      </c>
      <c r="C75" s="79" t="s">
        <v>216</v>
      </c>
    </row>
    <row r="76" spans="2:3" x14ac:dyDescent="0.25">
      <c r="B76" s="79" t="s">
        <v>218</v>
      </c>
      <c r="C76" s="79" t="s">
        <v>219</v>
      </c>
    </row>
    <row r="77" spans="2:3" x14ac:dyDescent="0.25">
      <c r="B77" s="79" t="s">
        <v>220</v>
      </c>
      <c r="C77" s="79" t="s">
        <v>219</v>
      </c>
    </row>
    <row r="78" spans="2:3" x14ac:dyDescent="0.25">
      <c r="B78" s="79" t="s">
        <v>221</v>
      </c>
      <c r="C78" s="79" t="s">
        <v>222</v>
      </c>
    </row>
    <row r="79" spans="2:3" x14ac:dyDescent="0.25">
      <c r="B79" s="79" t="s">
        <v>223</v>
      </c>
      <c r="C79" s="79" t="s">
        <v>222</v>
      </c>
    </row>
    <row r="80" spans="2:3" x14ac:dyDescent="0.25">
      <c r="B80" s="79" t="s">
        <v>224</v>
      </c>
      <c r="C80" s="79" t="s">
        <v>225</v>
      </c>
    </row>
    <row r="81" spans="2:3" x14ac:dyDescent="0.25">
      <c r="B81" s="79" t="s">
        <v>226</v>
      </c>
      <c r="C81" s="79" t="s">
        <v>225</v>
      </c>
    </row>
    <row r="82" spans="2:3" x14ac:dyDescent="0.25">
      <c r="B82" s="79" t="s">
        <v>227</v>
      </c>
      <c r="C82" s="79" t="s">
        <v>228</v>
      </c>
    </row>
    <row r="83" spans="2:3" x14ac:dyDescent="0.25">
      <c r="B83" s="79" t="s">
        <v>229</v>
      </c>
      <c r="C83" s="79" t="s">
        <v>228</v>
      </c>
    </row>
    <row r="84" spans="2:3" x14ac:dyDescent="0.25">
      <c r="B84" s="79" t="s">
        <v>230</v>
      </c>
      <c r="C84" s="79" t="s">
        <v>231</v>
      </c>
    </row>
    <row r="85" spans="2:3" x14ac:dyDescent="0.25">
      <c r="B85" s="79" t="s">
        <v>232</v>
      </c>
      <c r="C85" s="79" t="s">
        <v>231</v>
      </c>
    </row>
    <row r="86" spans="2:3" x14ac:dyDescent="0.25">
      <c r="B86" s="79" t="s">
        <v>233</v>
      </c>
      <c r="C86" s="79" t="s">
        <v>234</v>
      </c>
    </row>
    <row r="87" spans="2:3" x14ac:dyDescent="0.25">
      <c r="B87" s="79" t="s">
        <v>235</v>
      </c>
      <c r="C87" s="79" t="s">
        <v>234</v>
      </c>
    </row>
    <row r="88" spans="2:3" x14ac:dyDescent="0.25">
      <c r="B88" s="79" t="s">
        <v>236</v>
      </c>
      <c r="C88" s="79" t="s">
        <v>237</v>
      </c>
    </row>
    <row r="89" spans="2:3" x14ac:dyDescent="0.25">
      <c r="B89" s="79" t="s">
        <v>238</v>
      </c>
      <c r="C89" s="79" t="s">
        <v>237</v>
      </c>
    </row>
    <row r="90" spans="2:3" x14ac:dyDescent="0.25">
      <c r="B90" s="79" t="s">
        <v>239</v>
      </c>
      <c r="C90" s="79" t="s">
        <v>34</v>
      </c>
    </row>
    <row r="91" spans="2:3" x14ac:dyDescent="0.25">
      <c r="B91" s="79" t="s">
        <v>240</v>
      </c>
      <c r="C91" s="79" t="s">
        <v>241</v>
      </c>
    </row>
    <row r="92" spans="2:3" x14ac:dyDescent="0.25">
      <c r="B92" s="79" t="s">
        <v>242</v>
      </c>
      <c r="C92" s="79" t="s">
        <v>241</v>
      </c>
    </row>
    <row r="93" spans="2:3" x14ac:dyDescent="0.25">
      <c r="B93" s="79" t="s">
        <v>243</v>
      </c>
      <c r="C93" s="79" t="s">
        <v>244</v>
      </c>
    </row>
    <row r="94" spans="2:3" x14ac:dyDescent="0.25">
      <c r="B94" s="79" t="s">
        <v>245</v>
      </c>
      <c r="C94" s="79" t="s">
        <v>244</v>
      </c>
    </row>
    <row r="95" spans="2:3" x14ac:dyDescent="0.25">
      <c r="B95" s="79" t="s">
        <v>246</v>
      </c>
      <c r="C95" s="79" t="s">
        <v>247</v>
      </c>
    </row>
    <row r="96" spans="2:3" x14ac:dyDescent="0.25">
      <c r="B96" s="79" t="s">
        <v>248</v>
      </c>
      <c r="C96" s="79" t="s">
        <v>247</v>
      </c>
    </row>
    <row r="97" spans="2:3" x14ac:dyDescent="0.25">
      <c r="B97" s="79" t="s">
        <v>249</v>
      </c>
      <c r="C97" s="79" t="s">
        <v>250</v>
      </c>
    </row>
    <row r="98" spans="2:3" x14ac:dyDescent="0.25">
      <c r="B98" s="79" t="s">
        <v>251</v>
      </c>
      <c r="C98" s="79" t="s">
        <v>250</v>
      </c>
    </row>
    <row r="99" spans="2:3" x14ac:dyDescent="0.25">
      <c r="B99" s="79" t="s">
        <v>252</v>
      </c>
      <c r="C99" s="79" t="s">
        <v>253</v>
      </c>
    </row>
    <row r="100" spans="2:3" x14ac:dyDescent="0.25">
      <c r="B100" s="79" t="s">
        <v>254</v>
      </c>
      <c r="C100" s="79" t="s">
        <v>253</v>
      </c>
    </row>
    <row r="101" spans="2:3" x14ac:dyDescent="0.25">
      <c r="B101" s="79" t="s">
        <v>801</v>
      </c>
      <c r="C101" s="79" t="s">
        <v>756</v>
      </c>
    </row>
    <row r="102" spans="2:3" x14ac:dyDescent="0.25">
      <c r="B102" s="79" t="s">
        <v>799</v>
      </c>
      <c r="C102" s="79" t="s">
        <v>756</v>
      </c>
    </row>
    <row r="103" spans="2:3" x14ac:dyDescent="0.25">
      <c r="B103" s="79" t="s">
        <v>1097</v>
      </c>
      <c r="C103" s="79" t="s">
        <v>1020</v>
      </c>
    </row>
    <row r="104" spans="2:3" x14ac:dyDescent="0.25">
      <c r="B104" s="79" t="s">
        <v>1099</v>
      </c>
      <c r="C104" s="79" t="s">
        <v>1020</v>
      </c>
    </row>
    <row r="105" spans="2:3" x14ac:dyDescent="0.25">
      <c r="B105" s="79" t="s">
        <v>1083</v>
      </c>
      <c r="C105" s="79" t="s">
        <v>1021</v>
      </c>
    </row>
    <row r="106" spans="2:3" x14ac:dyDescent="0.25">
      <c r="B106" s="79" t="s">
        <v>1085</v>
      </c>
      <c r="C106" s="79" t="s">
        <v>1021</v>
      </c>
    </row>
    <row r="107" spans="2:3" x14ac:dyDescent="0.25">
      <c r="B107" s="79" t="s">
        <v>255</v>
      </c>
      <c r="C107" s="79" t="s">
        <v>256</v>
      </c>
    </row>
    <row r="108" spans="2:3" x14ac:dyDescent="0.25">
      <c r="B108" s="79" t="s">
        <v>257</v>
      </c>
      <c r="C108" s="79" t="s">
        <v>256</v>
      </c>
    </row>
    <row r="109" spans="2:3" x14ac:dyDescent="0.25">
      <c r="B109" s="79" t="s">
        <v>1086</v>
      </c>
      <c r="C109" s="79" t="s">
        <v>1022</v>
      </c>
    </row>
    <row r="110" spans="2:3" x14ac:dyDescent="0.25">
      <c r="B110" s="79" t="s">
        <v>1088</v>
      </c>
      <c r="C110" s="79" t="s">
        <v>1022</v>
      </c>
    </row>
    <row r="111" spans="2:3" x14ac:dyDescent="0.25">
      <c r="B111" s="79" t="s">
        <v>1077</v>
      </c>
      <c r="C111" s="79" t="s">
        <v>1023</v>
      </c>
    </row>
    <row r="112" spans="2:3" x14ac:dyDescent="0.25">
      <c r="B112" s="79" t="s">
        <v>258</v>
      </c>
      <c r="C112" s="79" t="s">
        <v>259</v>
      </c>
    </row>
    <row r="113" spans="2:3" x14ac:dyDescent="0.25">
      <c r="B113" s="79" t="s">
        <v>798</v>
      </c>
      <c r="C113" s="79" t="s">
        <v>754</v>
      </c>
    </row>
    <row r="114" spans="2:3" x14ac:dyDescent="0.25">
      <c r="B114" s="79" t="s">
        <v>797</v>
      </c>
      <c r="C114" s="79" t="s">
        <v>753</v>
      </c>
    </row>
    <row r="115" spans="2:3" x14ac:dyDescent="0.25">
      <c r="B115" s="79" t="s">
        <v>796</v>
      </c>
      <c r="C115" s="79" t="s">
        <v>752</v>
      </c>
    </row>
    <row r="116" spans="2:3" x14ac:dyDescent="0.25">
      <c r="B116" s="79" t="s">
        <v>1078</v>
      </c>
      <c r="C116" s="79" t="s">
        <v>1024</v>
      </c>
    </row>
    <row r="117" spans="2:3" x14ac:dyDescent="0.25">
      <c r="B117" s="79" t="s">
        <v>260</v>
      </c>
      <c r="C117" s="79" t="s">
        <v>261</v>
      </c>
    </row>
    <row r="118" spans="2:3" x14ac:dyDescent="0.25">
      <c r="B118" s="79" t="s">
        <v>262</v>
      </c>
      <c r="C118" s="79" t="s">
        <v>263</v>
      </c>
    </row>
    <row r="119" spans="2:3" x14ac:dyDescent="0.25">
      <c r="B119" s="79" t="s">
        <v>863</v>
      </c>
      <c r="C119" s="79" t="s">
        <v>862</v>
      </c>
    </row>
    <row r="120" spans="2:3" x14ac:dyDescent="0.25">
      <c r="B120" s="79" t="s">
        <v>554</v>
      </c>
      <c r="C120" s="79" t="s">
        <v>101</v>
      </c>
    </row>
    <row r="121" spans="2:3" x14ac:dyDescent="0.25">
      <c r="B121" s="79" t="s">
        <v>556</v>
      </c>
      <c r="C121" s="79" t="s">
        <v>76</v>
      </c>
    </row>
    <row r="122" spans="2:3" x14ac:dyDescent="0.25">
      <c r="B122" s="79" t="s">
        <v>621</v>
      </c>
      <c r="C122" s="80" t="s">
        <v>110</v>
      </c>
    </row>
    <row r="123" spans="2:3" x14ac:dyDescent="0.25">
      <c r="B123" s="79" t="s">
        <v>557</v>
      </c>
      <c r="C123" s="79" t="s">
        <v>132</v>
      </c>
    </row>
    <row r="124" spans="2:3" x14ac:dyDescent="0.25">
      <c r="B124" s="79" t="s">
        <v>264</v>
      </c>
      <c r="C124" s="79" t="s">
        <v>265</v>
      </c>
    </row>
    <row r="125" spans="2:3" x14ac:dyDescent="0.25">
      <c r="B125" s="79" t="s">
        <v>535</v>
      </c>
      <c r="C125" s="79" t="s">
        <v>100</v>
      </c>
    </row>
    <row r="126" spans="2:3" x14ac:dyDescent="0.25">
      <c r="B126" s="79" t="s">
        <v>559</v>
      </c>
      <c r="C126" s="79" t="s">
        <v>137</v>
      </c>
    </row>
    <row r="127" spans="2:3" x14ac:dyDescent="0.25">
      <c r="B127" s="79" t="s">
        <v>266</v>
      </c>
      <c r="C127" s="79" t="s">
        <v>267</v>
      </c>
    </row>
    <row r="128" spans="2:3" x14ac:dyDescent="0.25">
      <c r="B128" s="79" t="s">
        <v>794</v>
      </c>
      <c r="C128" s="79" t="s">
        <v>748</v>
      </c>
    </row>
    <row r="129" spans="2:3" x14ac:dyDescent="0.25">
      <c r="B129" s="79" t="s">
        <v>1128</v>
      </c>
      <c r="C129" s="79" t="s">
        <v>1025</v>
      </c>
    </row>
    <row r="130" spans="2:3" x14ac:dyDescent="0.25">
      <c r="B130" s="79" t="s">
        <v>1129</v>
      </c>
      <c r="C130" s="79" t="s">
        <v>1026</v>
      </c>
    </row>
    <row r="131" spans="2:3" x14ac:dyDescent="0.25">
      <c r="B131" s="79" t="s">
        <v>268</v>
      </c>
      <c r="C131" s="79" t="s">
        <v>36</v>
      </c>
    </row>
    <row r="132" spans="2:3" x14ac:dyDescent="0.25">
      <c r="B132" s="79" t="s">
        <v>269</v>
      </c>
      <c r="C132" s="79" t="s">
        <v>36</v>
      </c>
    </row>
    <row r="133" spans="2:3" x14ac:dyDescent="0.25">
      <c r="B133" s="79" t="s">
        <v>270</v>
      </c>
      <c r="C133" s="79" t="s">
        <v>104</v>
      </c>
    </row>
    <row r="134" spans="2:3" x14ac:dyDescent="0.25">
      <c r="B134" s="79" t="s">
        <v>271</v>
      </c>
      <c r="C134" s="79" t="s">
        <v>105</v>
      </c>
    </row>
    <row r="135" spans="2:3" x14ac:dyDescent="0.25">
      <c r="B135" s="79" t="s">
        <v>272</v>
      </c>
      <c r="C135" s="79" t="s">
        <v>85</v>
      </c>
    </row>
    <row r="136" spans="2:3" x14ac:dyDescent="0.25">
      <c r="B136" s="79" t="s">
        <v>273</v>
      </c>
      <c r="C136" s="79" t="s">
        <v>85</v>
      </c>
    </row>
    <row r="137" spans="2:3" x14ac:dyDescent="0.25">
      <c r="B137" s="79" t="s">
        <v>510</v>
      </c>
      <c r="C137" s="79" t="s">
        <v>86</v>
      </c>
    </row>
    <row r="138" spans="2:3" x14ac:dyDescent="0.25">
      <c r="B138" s="79" t="s">
        <v>857</v>
      </c>
      <c r="C138" s="79" t="s">
        <v>747</v>
      </c>
    </row>
    <row r="139" spans="2:3" x14ac:dyDescent="0.25">
      <c r="B139" s="79" t="s">
        <v>274</v>
      </c>
      <c r="C139" s="79" t="s">
        <v>275</v>
      </c>
    </row>
    <row r="140" spans="2:3" x14ac:dyDescent="0.25">
      <c r="B140" s="79" t="s">
        <v>276</v>
      </c>
      <c r="C140" s="79" t="s">
        <v>277</v>
      </c>
    </row>
    <row r="141" spans="2:3" x14ac:dyDescent="0.25">
      <c r="B141" s="79" t="s">
        <v>560</v>
      </c>
      <c r="C141" s="79" t="s">
        <v>133</v>
      </c>
    </row>
    <row r="142" spans="2:3" x14ac:dyDescent="0.25">
      <c r="B142" s="79" t="s">
        <v>1089</v>
      </c>
      <c r="C142" s="79" t="s">
        <v>1027</v>
      </c>
    </row>
    <row r="143" spans="2:3" x14ac:dyDescent="0.25">
      <c r="B143" s="79" t="s">
        <v>1091</v>
      </c>
      <c r="C143" s="79" t="s">
        <v>1027</v>
      </c>
    </row>
    <row r="144" spans="2:3" x14ac:dyDescent="0.25">
      <c r="B144" s="79" t="s">
        <v>511</v>
      </c>
      <c r="C144" s="79" t="s">
        <v>70</v>
      </c>
    </row>
    <row r="145" spans="2:3" x14ac:dyDescent="0.25">
      <c r="B145" s="79" t="s">
        <v>278</v>
      </c>
      <c r="C145" s="79" t="s">
        <v>40</v>
      </c>
    </row>
    <row r="146" spans="2:3" x14ac:dyDescent="0.25">
      <c r="B146" s="79" t="s">
        <v>563</v>
      </c>
      <c r="C146" s="79" t="s">
        <v>40</v>
      </c>
    </row>
    <row r="147" spans="2:3" x14ac:dyDescent="0.25">
      <c r="B147" s="79" t="s">
        <v>279</v>
      </c>
      <c r="C147" s="79" t="s">
        <v>280</v>
      </c>
    </row>
    <row r="148" spans="2:3" x14ac:dyDescent="0.25">
      <c r="B148" s="79" t="s">
        <v>845</v>
      </c>
      <c r="C148" s="79" t="s">
        <v>745</v>
      </c>
    </row>
    <row r="149" spans="2:3" x14ac:dyDescent="0.25">
      <c r="B149" s="79" t="s">
        <v>793</v>
      </c>
      <c r="C149" s="79" t="s">
        <v>744</v>
      </c>
    </row>
    <row r="150" spans="2:3" x14ac:dyDescent="0.25">
      <c r="B150" s="79" t="s">
        <v>536</v>
      </c>
      <c r="C150" s="79" t="s">
        <v>56</v>
      </c>
    </row>
    <row r="151" spans="2:3" x14ac:dyDescent="0.25">
      <c r="B151" s="79" t="s">
        <v>537</v>
      </c>
      <c r="C151" s="79" t="s">
        <v>88</v>
      </c>
    </row>
    <row r="152" spans="2:3" x14ac:dyDescent="0.25">
      <c r="B152" s="79" t="s">
        <v>844</v>
      </c>
      <c r="C152" s="79" t="s">
        <v>743</v>
      </c>
    </row>
    <row r="153" spans="2:3" x14ac:dyDescent="0.25">
      <c r="B153" s="79" t="s">
        <v>843</v>
      </c>
      <c r="C153" s="79" t="s">
        <v>742</v>
      </c>
    </row>
    <row r="154" spans="2:3" x14ac:dyDescent="0.25">
      <c r="B154" s="79" t="s">
        <v>842</v>
      </c>
      <c r="C154" s="79" t="s">
        <v>741</v>
      </c>
    </row>
    <row r="155" spans="2:3" x14ac:dyDescent="0.25">
      <c r="B155" s="79" t="s">
        <v>861</v>
      </c>
      <c r="C155" s="79" t="s">
        <v>740</v>
      </c>
    </row>
    <row r="156" spans="2:3" x14ac:dyDescent="0.25">
      <c r="B156" s="79" t="s">
        <v>841</v>
      </c>
      <c r="C156" s="79" t="s">
        <v>739</v>
      </c>
    </row>
    <row r="157" spans="2:3" x14ac:dyDescent="0.25">
      <c r="B157" s="79" t="s">
        <v>1100</v>
      </c>
      <c r="C157" s="79" t="s">
        <v>1032</v>
      </c>
    </row>
    <row r="158" spans="2:3" x14ac:dyDescent="0.25">
      <c r="B158" s="79" t="s">
        <v>1101</v>
      </c>
      <c r="C158" s="79" t="s">
        <v>1033</v>
      </c>
    </row>
    <row r="159" spans="2:3" x14ac:dyDescent="0.25">
      <c r="B159" s="79" t="s">
        <v>791</v>
      </c>
      <c r="C159" s="79" t="s">
        <v>738</v>
      </c>
    </row>
    <row r="160" spans="2:3" x14ac:dyDescent="0.25">
      <c r="B160" s="79" t="s">
        <v>840</v>
      </c>
      <c r="C160" s="79" t="s">
        <v>737</v>
      </c>
    </row>
    <row r="161" spans="2:3" x14ac:dyDescent="0.25">
      <c r="B161" s="79" t="s">
        <v>839</v>
      </c>
      <c r="C161" s="79" t="s">
        <v>736</v>
      </c>
    </row>
    <row r="162" spans="2:3" x14ac:dyDescent="0.25">
      <c r="B162" s="79" t="s">
        <v>790</v>
      </c>
      <c r="C162" s="79" t="s">
        <v>734</v>
      </c>
    </row>
    <row r="163" spans="2:3" x14ac:dyDescent="0.25">
      <c r="B163" s="79" t="s">
        <v>856</v>
      </c>
      <c r="C163" s="79" t="s">
        <v>733</v>
      </c>
    </row>
    <row r="164" spans="2:3" x14ac:dyDescent="0.25">
      <c r="B164" s="79" t="s">
        <v>789</v>
      </c>
      <c r="C164" s="79" t="s">
        <v>732</v>
      </c>
    </row>
    <row r="165" spans="2:3" x14ac:dyDescent="0.25">
      <c r="B165" s="79" t="s">
        <v>1092</v>
      </c>
      <c r="C165" s="79" t="s">
        <v>1036</v>
      </c>
    </row>
    <row r="166" spans="2:3" x14ac:dyDescent="0.25">
      <c r="B166" s="79" t="s">
        <v>838</v>
      </c>
      <c r="C166" s="79" t="s">
        <v>731</v>
      </c>
    </row>
    <row r="167" spans="2:3" x14ac:dyDescent="0.25">
      <c r="B167" s="79" t="s">
        <v>1093</v>
      </c>
      <c r="C167" s="79" t="s">
        <v>1038</v>
      </c>
    </row>
    <row r="168" spans="2:3" x14ac:dyDescent="0.25">
      <c r="B168" s="79" t="s">
        <v>1102</v>
      </c>
      <c r="C168" s="79" t="s">
        <v>1039</v>
      </c>
    </row>
    <row r="169" spans="2:3" x14ac:dyDescent="0.25">
      <c r="B169" s="79" t="s">
        <v>837</v>
      </c>
      <c r="C169" s="79" t="s">
        <v>730</v>
      </c>
    </row>
    <row r="170" spans="2:3" x14ac:dyDescent="0.25">
      <c r="B170" s="79" t="s">
        <v>1079</v>
      </c>
      <c r="C170" s="79" t="s">
        <v>1040</v>
      </c>
    </row>
    <row r="171" spans="2:3" x14ac:dyDescent="0.25">
      <c r="B171" s="79" t="s">
        <v>281</v>
      </c>
      <c r="C171" s="79" t="s">
        <v>282</v>
      </c>
    </row>
    <row r="172" spans="2:3" x14ac:dyDescent="0.25">
      <c r="B172" s="79" t="s">
        <v>1080</v>
      </c>
      <c r="C172" s="79" t="s">
        <v>1041</v>
      </c>
    </row>
    <row r="173" spans="2:3" x14ac:dyDescent="0.25">
      <c r="B173" s="79" t="s">
        <v>788</v>
      </c>
      <c r="C173" s="79" t="s">
        <v>728</v>
      </c>
    </row>
    <row r="174" spans="2:3" x14ac:dyDescent="0.25">
      <c r="B174" s="79" t="s">
        <v>786</v>
      </c>
      <c r="C174" s="79" t="s">
        <v>728</v>
      </c>
    </row>
    <row r="175" spans="2:3" x14ac:dyDescent="0.25">
      <c r="B175" s="79" t="s">
        <v>785</v>
      </c>
      <c r="C175" s="79" t="s">
        <v>727</v>
      </c>
    </row>
    <row r="176" spans="2:3" x14ac:dyDescent="0.25">
      <c r="B176" s="79" t="s">
        <v>1104</v>
      </c>
      <c r="C176" s="79" t="s">
        <v>727</v>
      </c>
    </row>
    <row r="177" spans="2:3" x14ac:dyDescent="0.25">
      <c r="B177" s="79" t="s">
        <v>784</v>
      </c>
      <c r="C177" s="79" t="s">
        <v>726</v>
      </c>
    </row>
    <row r="178" spans="2:3" x14ac:dyDescent="0.25">
      <c r="B178" s="79" t="s">
        <v>836</v>
      </c>
      <c r="C178" s="79" t="s">
        <v>725</v>
      </c>
    </row>
    <row r="179" spans="2:3" x14ac:dyDescent="0.25">
      <c r="B179" s="79" t="s">
        <v>1130</v>
      </c>
      <c r="C179" s="79" t="s">
        <v>724</v>
      </c>
    </row>
    <row r="180" spans="2:3" x14ac:dyDescent="0.25">
      <c r="B180" s="79" t="s">
        <v>283</v>
      </c>
      <c r="C180" s="79" t="s">
        <v>284</v>
      </c>
    </row>
    <row r="181" spans="2:3" x14ac:dyDescent="0.25">
      <c r="B181" s="79" t="s">
        <v>835</v>
      </c>
      <c r="C181" s="79" t="s">
        <v>723</v>
      </c>
    </row>
    <row r="182" spans="2:3" x14ac:dyDescent="0.25">
      <c r="B182" s="79" t="s">
        <v>285</v>
      </c>
      <c r="C182" s="79" t="s">
        <v>286</v>
      </c>
    </row>
    <row r="183" spans="2:3" x14ac:dyDescent="0.25">
      <c r="B183" s="79" t="s">
        <v>860</v>
      </c>
      <c r="C183" s="79" t="s">
        <v>722</v>
      </c>
    </row>
    <row r="184" spans="2:3" x14ac:dyDescent="0.25">
      <c r="B184" s="79" t="s">
        <v>538</v>
      </c>
      <c r="C184" s="79" t="s">
        <v>89</v>
      </c>
    </row>
    <row r="185" spans="2:3" x14ac:dyDescent="0.25">
      <c r="B185" s="79" t="s">
        <v>539</v>
      </c>
      <c r="C185" s="79" t="s">
        <v>90</v>
      </c>
    </row>
    <row r="186" spans="2:3" x14ac:dyDescent="0.25">
      <c r="B186" s="79" t="s">
        <v>834</v>
      </c>
      <c r="C186" s="79" t="s">
        <v>721</v>
      </c>
    </row>
    <row r="187" spans="2:3" x14ac:dyDescent="0.25">
      <c r="B187" s="79" t="s">
        <v>833</v>
      </c>
      <c r="C187" s="79" t="s">
        <v>720</v>
      </c>
    </row>
    <row r="188" spans="2:3" x14ac:dyDescent="0.25">
      <c r="B188" s="79" t="s">
        <v>565</v>
      </c>
      <c r="C188" s="79" t="s">
        <v>564</v>
      </c>
    </row>
    <row r="189" spans="2:3" x14ac:dyDescent="0.25">
      <c r="B189" s="79" t="s">
        <v>783</v>
      </c>
      <c r="C189" s="79" t="s">
        <v>717</v>
      </c>
    </row>
    <row r="190" spans="2:3" x14ac:dyDescent="0.25">
      <c r="B190" s="79" t="s">
        <v>1105</v>
      </c>
      <c r="C190" s="79" t="s">
        <v>1044</v>
      </c>
    </row>
    <row r="191" spans="2:3" x14ac:dyDescent="0.25">
      <c r="B191" s="79" t="s">
        <v>287</v>
      </c>
      <c r="C191" s="79" t="s">
        <v>109</v>
      </c>
    </row>
    <row r="192" spans="2:3" x14ac:dyDescent="0.25">
      <c r="B192" s="79" t="s">
        <v>288</v>
      </c>
      <c r="C192" s="79" t="s">
        <v>289</v>
      </c>
    </row>
    <row r="193" spans="2:3" x14ac:dyDescent="0.25">
      <c r="B193" s="79" t="s">
        <v>290</v>
      </c>
      <c r="C193" s="79" t="s">
        <v>291</v>
      </c>
    </row>
    <row r="194" spans="2:3" x14ac:dyDescent="0.25">
      <c r="B194" s="79" t="s">
        <v>832</v>
      </c>
      <c r="C194" s="79" t="s">
        <v>715</v>
      </c>
    </row>
    <row r="195" spans="2:3" x14ac:dyDescent="0.25">
      <c r="B195" s="79" t="s">
        <v>831</v>
      </c>
      <c r="C195" s="79" t="s">
        <v>714</v>
      </c>
    </row>
    <row r="196" spans="2:3" x14ac:dyDescent="0.25">
      <c r="B196" s="79" t="s">
        <v>830</v>
      </c>
      <c r="C196" s="79" t="s">
        <v>713</v>
      </c>
    </row>
    <row r="197" spans="2:3" x14ac:dyDescent="0.25">
      <c r="B197" s="79" t="s">
        <v>829</v>
      </c>
      <c r="C197" s="79" t="s">
        <v>712</v>
      </c>
    </row>
    <row r="198" spans="2:3" x14ac:dyDescent="0.25">
      <c r="B198" s="79" t="s">
        <v>292</v>
      </c>
      <c r="C198" s="79" t="s">
        <v>291</v>
      </c>
    </row>
    <row r="199" spans="2:3" x14ac:dyDescent="0.25">
      <c r="B199" s="79" t="s">
        <v>293</v>
      </c>
      <c r="C199" s="79" t="s">
        <v>294</v>
      </c>
    </row>
    <row r="200" spans="2:3" x14ac:dyDescent="0.25">
      <c r="B200" s="79" t="s">
        <v>295</v>
      </c>
      <c r="C200" s="79" t="s">
        <v>296</v>
      </c>
    </row>
    <row r="201" spans="2:3" x14ac:dyDescent="0.25">
      <c r="B201" s="79" t="s">
        <v>828</v>
      </c>
      <c r="C201" s="79" t="s">
        <v>711</v>
      </c>
    </row>
    <row r="202" spans="2:3" x14ac:dyDescent="0.25">
      <c r="B202" s="79" t="s">
        <v>568</v>
      </c>
      <c r="C202" s="79" t="s">
        <v>567</v>
      </c>
    </row>
    <row r="203" spans="2:3" x14ac:dyDescent="0.25">
      <c r="B203" s="79" t="s">
        <v>297</v>
      </c>
      <c r="C203" s="79" t="s">
        <v>298</v>
      </c>
    </row>
    <row r="204" spans="2:3" x14ac:dyDescent="0.25">
      <c r="B204" s="79" t="s">
        <v>827</v>
      </c>
      <c r="C204" s="79" t="s">
        <v>710</v>
      </c>
    </row>
    <row r="205" spans="2:3" x14ac:dyDescent="0.25">
      <c r="B205" s="79" t="s">
        <v>299</v>
      </c>
      <c r="C205" s="79" t="s">
        <v>41</v>
      </c>
    </row>
    <row r="206" spans="2:3" x14ac:dyDescent="0.25">
      <c r="B206" s="79" t="s">
        <v>826</v>
      </c>
      <c r="C206" s="79" t="s">
        <v>709</v>
      </c>
    </row>
    <row r="207" spans="2:3" x14ac:dyDescent="0.25">
      <c r="B207" s="79" t="s">
        <v>855</v>
      </c>
      <c r="C207" s="79" t="s">
        <v>708</v>
      </c>
    </row>
    <row r="208" spans="2:3" x14ac:dyDescent="0.25">
      <c r="B208" s="79" t="s">
        <v>782</v>
      </c>
      <c r="C208" s="79" t="s">
        <v>707</v>
      </c>
    </row>
    <row r="209" spans="2:3" x14ac:dyDescent="0.25">
      <c r="B209" s="79" t="s">
        <v>513</v>
      </c>
      <c r="C209" s="79" t="s">
        <v>131</v>
      </c>
    </row>
    <row r="210" spans="2:3" x14ac:dyDescent="0.25">
      <c r="B210" s="79" t="s">
        <v>540</v>
      </c>
      <c r="C210" s="79" t="s">
        <v>77</v>
      </c>
    </row>
    <row r="211" spans="2:3" x14ac:dyDescent="0.25">
      <c r="B211" s="79" t="s">
        <v>825</v>
      </c>
      <c r="C211" s="79" t="s">
        <v>706</v>
      </c>
    </row>
    <row r="212" spans="2:3" x14ac:dyDescent="0.25">
      <c r="B212" s="79" t="s">
        <v>541</v>
      </c>
      <c r="C212" s="79" t="s">
        <v>78</v>
      </c>
    </row>
    <row r="213" spans="2:3" x14ac:dyDescent="0.25">
      <c r="B213" s="79" t="s">
        <v>300</v>
      </c>
      <c r="C213" s="79" t="s">
        <v>301</v>
      </c>
    </row>
    <row r="214" spans="2:3" x14ac:dyDescent="0.25">
      <c r="B214" s="79" t="s">
        <v>1106</v>
      </c>
      <c r="C214" s="79" t="s">
        <v>1045</v>
      </c>
    </row>
    <row r="215" spans="2:3" x14ac:dyDescent="0.25">
      <c r="B215" s="79" t="s">
        <v>302</v>
      </c>
      <c r="C215" s="79" t="s">
        <v>303</v>
      </c>
    </row>
    <row r="216" spans="2:3" x14ac:dyDescent="0.25">
      <c r="B216" s="79" t="s">
        <v>304</v>
      </c>
      <c r="C216" s="79" t="s">
        <v>305</v>
      </c>
    </row>
    <row r="217" spans="2:3" x14ac:dyDescent="0.25">
      <c r="B217" s="79" t="s">
        <v>306</v>
      </c>
      <c r="C217" s="79" t="s">
        <v>307</v>
      </c>
    </row>
    <row r="218" spans="2:3" x14ac:dyDescent="0.25">
      <c r="B218" s="79" t="s">
        <v>308</v>
      </c>
      <c r="C218" s="79" t="s">
        <v>309</v>
      </c>
    </row>
    <row r="219" spans="2:3" x14ac:dyDescent="0.25">
      <c r="B219" s="79" t="s">
        <v>310</v>
      </c>
      <c r="C219" s="79" t="s">
        <v>311</v>
      </c>
    </row>
    <row r="220" spans="2:3" x14ac:dyDescent="0.25">
      <c r="B220" s="79" t="s">
        <v>571</v>
      </c>
      <c r="C220" s="79" t="s">
        <v>570</v>
      </c>
    </row>
    <row r="221" spans="2:3" x14ac:dyDescent="0.25">
      <c r="B221" s="79" t="s">
        <v>312</v>
      </c>
      <c r="C221" s="79" t="s">
        <v>313</v>
      </c>
    </row>
    <row r="222" spans="2:3" x14ac:dyDescent="0.25">
      <c r="B222" s="79" t="s">
        <v>314</v>
      </c>
      <c r="C222" s="79" t="s">
        <v>315</v>
      </c>
    </row>
    <row r="223" spans="2:3" x14ac:dyDescent="0.25">
      <c r="B223" s="79" t="s">
        <v>595</v>
      </c>
      <c r="C223" s="79" t="s">
        <v>596</v>
      </c>
    </row>
    <row r="224" spans="2:3" x14ac:dyDescent="0.25">
      <c r="B224" s="79" t="s">
        <v>316</v>
      </c>
      <c r="C224" s="79" t="s">
        <v>317</v>
      </c>
    </row>
    <row r="225" spans="2:3" x14ac:dyDescent="0.25">
      <c r="B225" s="79" t="s">
        <v>318</v>
      </c>
      <c r="C225" s="79" t="s">
        <v>319</v>
      </c>
    </row>
    <row r="226" spans="2:3" x14ac:dyDescent="0.25">
      <c r="B226" s="79" t="s">
        <v>573</v>
      </c>
      <c r="C226" s="79" t="s">
        <v>572</v>
      </c>
    </row>
    <row r="227" spans="2:3" x14ac:dyDescent="0.25">
      <c r="B227" s="79" t="s">
        <v>320</v>
      </c>
      <c r="C227" s="79" t="s">
        <v>321</v>
      </c>
    </row>
    <row r="228" spans="2:3" x14ac:dyDescent="0.25">
      <c r="B228" s="79" t="s">
        <v>322</v>
      </c>
      <c r="C228" s="79" t="s">
        <v>323</v>
      </c>
    </row>
    <row r="229" spans="2:3" x14ac:dyDescent="0.25">
      <c r="B229" s="79" t="s">
        <v>324</v>
      </c>
      <c r="C229" s="79" t="s">
        <v>130</v>
      </c>
    </row>
    <row r="230" spans="2:3" x14ac:dyDescent="0.25">
      <c r="B230" s="79" t="s">
        <v>574</v>
      </c>
      <c r="C230" s="79" t="s">
        <v>113</v>
      </c>
    </row>
    <row r="231" spans="2:3" x14ac:dyDescent="0.25">
      <c r="B231" s="79" t="s">
        <v>325</v>
      </c>
      <c r="C231" s="79" t="s">
        <v>115</v>
      </c>
    </row>
    <row r="232" spans="2:3" x14ac:dyDescent="0.25">
      <c r="B232" s="79" t="s">
        <v>576</v>
      </c>
      <c r="C232" s="79" t="s">
        <v>122</v>
      </c>
    </row>
    <row r="233" spans="2:3" x14ac:dyDescent="0.25">
      <c r="B233" s="79" t="s">
        <v>578</v>
      </c>
      <c r="C233" s="79" t="s">
        <v>123</v>
      </c>
    </row>
    <row r="234" spans="2:3" x14ac:dyDescent="0.25">
      <c r="B234" s="79" t="s">
        <v>580</v>
      </c>
      <c r="C234" s="79" t="s">
        <v>124</v>
      </c>
    </row>
    <row r="235" spans="2:3" x14ac:dyDescent="0.25">
      <c r="B235" s="79" t="s">
        <v>581</v>
      </c>
      <c r="C235" s="79" t="s">
        <v>116</v>
      </c>
    </row>
    <row r="236" spans="2:3" x14ac:dyDescent="0.25">
      <c r="B236" s="79" t="s">
        <v>542</v>
      </c>
      <c r="C236" s="79" t="s">
        <v>127</v>
      </c>
    </row>
    <row r="237" spans="2:3" x14ac:dyDescent="0.25">
      <c r="B237" s="79" t="s">
        <v>543</v>
      </c>
      <c r="C237" s="79" t="s">
        <v>111</v>
      </c>
    </row>
    <row r="238" spans="2:3" x14ac:dyDescent="0.25">
      <c r="B238" s="79" t="s">
        <v>326</v>
      </c>
      <c r="C238" s="79" t="s">
        <v>327</v>
      </c>
    </row>
    <row r="239" spans="2:3" x14ac:dyDescent="0.25">
      <c r="B239" s="79" t="s">
        <v>328</v>
      </c>
      <c r="C239" s="79" t="s">
        <v>329</v>
      </c>
    </row>
    <row r="240" spans="2:3" x14ac:dyDescent="0.25">
      <c r="B240" s="79" t="s">
        <v>330</v>
      </c>
      <c r="C240" s="79" t="s">
        <v>331</v>
      </c>
    </row>
    <row r="241" spans="2:3" x14ac:dyDescent="0.25">
      <c r="B241" s="79" t="s">
        <v>332</v>
      </c>
      <c r="C241" s="79" t="s">
        <v>333</v>
      </c>
    </row>
    <row r="242" spans="2:3" x14ac:dyDescent="0.25">
      <c r="B242" s="79" t="s">
        <v>824</v>
      </c>
      <c r="C242" s="79" t="s">
        <v>705</v>
      </c>
    </row>
    <row r="243" spans="2:3" x14ac:dyDescent="0.25">
      <c r="B243" s="79" t="s">
        <v>334</v>
      </c>
      <c r="C243" s="79" t="s">
        <v>335</v>
      </c>
    </row>
    <row r="244" spans="2:3" x14ac:dyDescent="0.25">
      <c r="B244" s="79" t="s">
        <v>336</v>
      </c>
      <c r="C244" s="79" t="s">
        <v>337</v>
      </c>
    </row>
    <row r="245" spans="2:3" x14ac:dyDescent="0.25">
      <c r="B245" s="79" t="s">
        <v>338</v>
      </c>
      <c r="C245" s="79" t="s">
        <v>339</v>
      </c>
    </row>
    <row r="246" spans="2:3" x14ac:dyDescent="0.25">
      <c r="B246" s="79" t="s">
        <v>340</v>
      </c>
      <c r="C246" s="79" t="s">
        <v>341</v>
      </c>
    </row>
    <row r="247" spans="2:3" x14ac:dyDescent="0.25">
      <c r="B247" s="79" t="s">
        <v>342</v>
      </c>
      <c r="C247" s="79" t="s">
        <v>343</v>
      </c>
    </row>
    <row r="248" spans="2:3" x14ac:dyDescent="0.25">
      <c r="B248" s="79" t="s">
        <v>344</v>
      </c>
      <c r="C248" s="79" t="s">
        <v>345</v>
      </c>
    </row>
    <row r="249" spans="2:3" x14ac:dyDescent="0.25">
      <c r="B249" s="79" t="s">
        <v>346</v>
      </c>
      <c r="C249" s="79" t="s">
        <v>347</v>
      </c>
    </row>
    <row r="250" spans="2:3" x14ac:dyDescent="0.25">
      <c r="B250" s="79" t="s">
        <v>348</v>
      </c>
      <c r="C250" s="79" t="s">
        <v>349</v>
      </c>
    </row>
    <row r="251" spans="2:3" x14ac:dyDescent="0.25">
      <c r="B251" s="79" t="s">
        <v>350</v>
      </c>
      <c r="C251" s="79" t="s">
        <v>351</v>
      </c>
    </row>
    <row r="252" spans="2:3" x14ac:dyDescent="0.25">
      <c r="B252" s="79" t="s">
        <v>352</v>
      </c>
      <c r="C252" s="79" t="s">
        <v>353</v>
      </c>
    </row>
    <row r="253" spans="2:3" x14ac:dyDescent="0.25">
      <c r="B253" s="79" t="s">
        <v>354</v>
      </c>
      <c r="C253" s="79" t="s">
        <v>355</v>
      </c>
    </row>
    <row r="254" spans="2:3" x14ac:dyDescent="0.25">
      <c r="B254" s="79" t="s">
        <v>356</v>
      </c>
      <c r="C254" s="79" t="s">
        <v>357</v>
      </c>
    </row>
    <row r="255" spans="2:3" x14ac:dyDescent="0.25">
      <c r="B255" s="79" t="s">
        <v>358</v>
      </c>
      <c r="C255" s="79" t="s">
        <v>359</v>
      </c>
    </row>
    <row r="256" spans="2:3" x14ac:dyDescent="0.25">
      <c r="B256" s="79" t="s">
        <v>360</v>
      </c>
      <c r="C256" s="79" t="s">
        <v>361</v>
      </c>
    </row>
    <row r="257" spans="2:3" x14ac:dyDescent="0.25">
      <c r="B257" s="79" t="s">
        <v>582</v>
      </c>
      <c r="C257" s="79" t="s">
        <v>134</v>
      </c>
    </row>
    <row r="258" spans="2:3" x14ac:dyDescent="0.25">
      <c r="B258" s="79" t="s">
        <v>583</v>
      </c>
      <c r="C258" s="79" t="s">
        <v>135</v>
      </c>
    </row>
    <row r="259" spans="2:3" x14ac:dyDescent="0.25">
      <c r="B259" s="79" t="s">
        <v>584</v>
      </c>
      <c r="C259" s="79" t="s">
        <v>136</v>
      </c>
    </row>
    <row r="260" spans="2:3" x14ac:dyDescent="0.25">
      <c r="B260" s="79" t="s">
        <v>362</v>
      </c>
      <c r="C260" s="80" t="s">
        <v>363</v>
      </c>
    </row>
    <row r="261" spans="2:3" x14ac:dyDescent="0.25">
      <c r="B261" s="79" t="s">
        <v>586</v>
      </c>
      <c r="C261" s="80" t="s">
        <v>585</v>
      </c>
    </row>
    <row r="262" spans="2:3" x14ac:dyDescent="0.25">
      <c r="B262" s="79" t="s">
        <v>588</v>
      </c>
      <c r="C262" s="80" t="s">
        <v>587</v>
      </c>
    </row>
    <row r="263" spans="2:3" x14ac:dyDescent="0.25">
      <c r="B263" s="79" t="s">
        <v>590</v>
      </c>
      <c r="C263" s="80" t="s">
        <v>589</v>
      </c>
    </row>
    <row r="264" spans="2:3" x14ac:dyDescent="0.25">
      <c r="B264" s="79" t="s">
        <v>364</v>
      </c>
      <c r="C264" s="80" t="s">
        <v>365</v>
      </c>
    </row>
    <row r="265" spans="2:3" x14ac:dyDescent="0.25">
      <c r="B265" s="79" t="s">
        <v>366</v>
      </c>
      <c r="C265" s="80" t="s">
        <v>367</v>
      </c>
    </row>
    <row r="266" spans="2:3" x14ac:dyDescent="0.25">
      <c r="B266" s="79" t="s">
        <v>368</v>
      </c>
      <c r="C266" s="80" t="s">
        <v>369</v>
      </c>
    </row>
    <row r="267" spans="2:3" x14ac:dyDescent="0.25">
      <c r="B267" s="79" t="s">
        <v>370</v>
      </c>
      <c r="C267" s="80" t="s">
        <v>371</v>
      </c>
    </row>
    <row r="268" spans="2:3" x14ac:dyDescent="0.25">
      <c r="B268" s="79" t="s">
        <v>372</v>
      </c>
      <c r="C268" s="80" t="s">
        <v>373</v>
      </c>
    </row>
    <row r="269" spans="2:3" x14ac:dyDescent="0.25">
      <c r="B269" s="79" t="s">
        <v>374</v>
      </c>
      <c r="C269" s="80" t="s">
        <v>375</v>
      </c>
    </row>
    <row r="270" spans="2:3" x14ac:dyDescent="0.25">
      <c r="B270" s="79" t="s">
        <v>545</v>
      </c>
      <c r="C270" s="80" t="s">
        <v>544</v>
      </c>
    </row>
    <row r="271" spans="2:3" x14ac:dyDescent="0.25">
      <c r="B271" s="79" t="s">
        <v>376</v>
      </c>
      <c r="C271" s="79" t="s">
        <v>377</v>
      </c>
    </row>
    <row r="272" spans="2:3" x14ac:dyDescent="0.25">
      <c r="B272" s="79" t="s">
        <v>378</v>
      </c>
      <c r="C272" s="79" t="s">
        <v>379</v>
      </c>
    </row>
    <row r="273" spans="2:3" x14ac:dyDescent="0.25">
      <c r="B273" s="79" t="s">
        <v>380</v>
      </c>
      <c r="C273" s="79" t="s">
        <v>381</v>
      </c>
    </row>
    <row r="274" spans="2:3" x14ac:dyDescent="0.25">
      <c r="B274" s="79" t="s">
        <v>382</v>
      </c>
      <c r="C274" s="79" t="s">
        <v>383</v>
      </c>
    </row>
    <row r="275" spans="2:3" x14ac:dyDescent="0.25">
      <c r="B275" s="79" t="s">
        <v>384</v>
      </c>
      <c r="C275" s="79" t="s">
        <v>385</v>
      </c>
    </row>
    <row r="276" spans="2:3" x14ac:dyDescent="0.25">
      <c r="B276" s="79" t="s">
        <v>386</v>
      </c>
      <c r="C276" s="79" t="s">
        <v>387</v>
      </c>
    </row>
    <row r="277" spans="2:3" x14ac:dyDescent="0.25">
      <c r="B277" s="79" t="s">
        <v>388</v>
      </c>
      <c r="C277" s="79" t="s">
        <v>389</v>
      </c>
    </row>
    <row r="278" spans="2:3" x14ac:dyDescent="0.25">
      <c r="B278" s="79" t="s">
        <v>390</v>
      </c>
      <c r="C278" s="79" t="s">
        <v>391</v>
      </c>
    </row>
    <row r="279" spans="2:3" x14ac:dyDescent="0.25">
      <c r="B279" s="79" t="s">
        <v>547</v>
      </c>
      <c r="C279" s="79" t="s">
        <v>546</v>
      </c>
    </row>
    <row r="280" spans="2:3" x14ac:dyDescent="0.25">
      <c r="B280" s="79" t="s">
        <v>392</v>
      </c>
      <c r="C280" s="79" t="s">
        <v>393</v>
      </c>
    </row>
    <row r="281" spans="2:3" x14ac:dyDescent="0.25">
      <c r="B281" s="79" t="s">
        <v>394</v>
      </c>
      <c r="C281" s="80" t="s">
        <v>395</v>
      </c>
    </row>
    <row r="282" spans="2:3" x14ac:dyDescent="0.25">
      <c r="B282" s="79" t="s">
        <v>396</v>
      </c>
      <c r="C282" s="80" t="s">
        <v>397</v>
      </c>
    </row>
    <row r="283" spans="2:3" x14ac:dyDescent="0.25">
      <c r="B283" s="79" t="s">
        <v>398</v>
      </c>
      <c r="C283" s="80" t="s">
        <v>399</v>
      </c>
    </row>
    <row r="284" spans="2:3" x14ac:dyDescent="0.25">
      <c r="B284" s="79" t="s">
        <v>606</v>
      </c>
      <c r="C284" s="80" t="s">
        <v>605</v>
      </c>
    </row>
    <row r="285" spans="2:3" x14ac:dyDescent="0.25">
      <c r="B285" s="79" t="s">
        <v>623</v>
      </c>
      <c r="C285" s="80" t="s">
        <v>622</v>
      </c>
    </row>
    <row r="286" spans="2:3" x14ac:dyDescent="0.25">
      <c r="B286" s="79" t="s">
        <v>608</v>
      </c>
      <c r="C286" s="80" t="s">
        <v>607</v>
      </c>
    </row>
    <row r="287" spans="2:3" x14ac:dyDescent="0.25">
      <c r="B287" s="79" t="s">
        <v>625</v>
      </c>
      <c r="C287" s="80" t="s">
        <v>624</v>
      </c>
    </row>
    <row r="288" spans="2:3" x14ac:dyDescent="0.25">
      <c r="B288" s="79" t="s">
        <v>610</v>
      </c>
      <c r="C288" s="80" t="s">
        <v>609</v>
      </c>
    </row>
    <row r="289" spans="2:3" x14ac:dyDescent="0.25">
      <c r="B289" s="79" t="s">
        <v>612</v>
      </c>
      <c r="C289" s="80" t="s">
        <v>611</v>
      </c>
    </row>
    <row r="290" spans="2:3" x14ac:dyDescent="0.25">
      <c r="B290" s="79" t="s">
        <v>614</v>
      </c>
      <c r="C290" s="80" t="s">
        <v>613</v>
      </c>
    </row>
    <row r="291" spans="2:3" x14ac:dyDescent="0.25">
      <c r="B291" s="79" t="s">
        <v>616</v>
      </c>
      <c r="C291" s="80" t="s">
        <v>615</v>
      </c>
    </row>
    <row r="292" spans="2:3" x14ac:dyDescent="0.25">
      <c r="B292" s="79" t="s">
        <v>618</v>
      </c>
      <c r="C292" s="80" t="s">
        <v>617</v>
      </c>
    </row>
    <row r="293" spans="2:3" x14ac:dyDescent="0.25">
      <c r="B293" s="79" t="s">
        <v>620</v>
      </c>
      <c r="C293" s="80" t="s">
        <v>619</v>
      </c>
    </row>
    <row r="294" spans="2:3" x14ac:dyDescent="0.25">
      <c r="B294" s="79" t="s">
        <v>627</v>
      </c>
      <c r="C294" s="80" t="s">
        <v>626</v>
      </c>
    </row>
    <row r="295" spans="2:3" x14ac:dyDescent="0.25">
      <c r="B295" s="79" t="s">
        <v>629</v>
      </c>
      <c r="C295" s="80" t="s">
        <v>628</v>
      </c>
    </row>
    <row r="296" spans="2:3" x14ac:dyDescent="0.25">
      <c r="B296" s="79" t="s">
        <v>631</v>
      </c>
      <c r="C296" s="80" t="s">
        <v>630</v>
      </c>
    </row>
    <row r="297" spans="2:3" x14ac:dyDescent="0.25">
      <c r="B297" s="79" t="s">
        <v>633</v>
      </c>
      <c r="C297" s="80" t="s">
        <v>632</v>
      </c>
    </row>
    <row r="298" spans="2:3" x14ac:dyDescent="0.25">
      <c r="B298" s="79" t="s">
        <v>635</v>
      </c>
      <c r="C298" s="80" t="s">
        <v>634</v>
      </c>
    </row>
    <row r="299" spans="2:3" x14ac:dyDescent="0.25">
      <c r="B299" s="79" t="s">
        <v>637</v>
      </c>
      <c r="C299" s="80" t="s">
        <v>636</v>
      </c>
    </row>
    <row r="300" spans="2:3" x14ac:dyDescent="0.25">
      <c r="B300" s="79" t="s">
        <v>591</v>
      </c>
      <c r="C300" s="80" t="s">
        <v>79</v>
      </c>
    </row>
    <row r="301" spans="2:3" x14ac:dyDescent="0.25">
      <c r="B301" s="79" t="s">
        <v>514</v>
      </c>
      <c r="C301" s="80" t="s">
        <v>71</v>
      </c>
    </row>
    <row r="302" spans="2:3" x14ac:dyDescent="0.25">
      <c r="B302" s="79" t="s">
        <v>781</v>
      </c>
      <c r="C302" s="79" t="s">
        <v>704</v>
      </c>
    </row>
    <row r="303" spans="2:3" x14ac:dyDescent="0.25">
      <c r="B303" s="79" t="s">
        <v>400</v>
      </c>
      <c r="C303" s="79" t="s">
        <v>91</v>
      </c>
    </row>
    <row r="304" spans="2:3" x14ac:dyDescent="0.25">
      <c r="B304" s="79" t="s">
        <v>401</v>
      </c>
      <c r="C304" s="79" t="s">
        <v>102</v>
      </c>
    </row>
    <row r="305" spans="2:3" x14ac:dyDescent="0.25">
      <c r="B305" s="79" t="s">
        <v>1131</v>
      </c>
      <c r="C305" s="79" t="s">
        <v>1046</v>
      </c>
    </row>
    <row r="306" spans="2:3" x14ac:dyDescent="0.25">
      <c r="B306" s="79" t="s">
        <v>402</v>
      </c>
      <c r="C306" s="79" t="s">
        <v>403</v>
      </c>
    </row>
    <row r="307" spans="2:3" x14ac:dyDescent="0.25">
      <c r="B307" s="79" t="s">
        <v>780</v>
      </c>
      <c r="C307" s="79" t="s">
        <v>703</v>
      </c>
    </row>
    <row r="308" spans="2:3" x14ac:dyDescent="0.25">
      <c r="B308" s="79" t="s">
        <v>404</v>
      </c>
      <c r="C308" s="79" t="s">
        <v>405</v>
      </c>
    </row>
    <row r="309" spans="2:3" x14ac:dyDescent="0.25">
      <c r="B309" s="79" t="s">
        <v>406</v>
      </c>
      <c r="C309" s="79" t="s">
        <v>407</v>
      </c>
    </row>
    <row r="310" spans="2:3" x14ac:dyDescent="0.25">
      <c r="B310" s="79" t="s">
        <v>408</v>
      </c>
      <c r="C310" s="79" t="s">
        <v>409</v>
      </c>
    </row>
    <row r="311" spans="2:3" x14ac:dyDescent="0.25">
      <c r="B311" s="79" t="s">
        <v>410</v>
      </c>
      <c r="C311" s="79" t="s">
        <v>411</v>
      </c>
    </row>
    <row r="312" spans="2:3" x14ac:dyDescent="0.25">
      <c r="B312" s="79" t="s">
        <v>1107</v>
      </c>
      <c r="C312" s="79" t="s">
        <v>1047</v>
      </c>
    </row>
    <row r="313" spans="2:3" x14ac:dyDescent="0.25">
      <c r="B313" s="79" t="s">
        <v>1109</v>
      </c>
      <c r="C313" s="79" t="s">
        <v>1047</v>
      </c>
    </row>
    <row r="314" spans="2:3" x14ac:dyDescent="0.25">
      <c r="B314" s="79" t="s">
        <v>1110</v>
      </c>
      <c r="C314" s="79" t="s">
        <v>1048</v>
      </c>
    </row>
    <row r="315" spans="2:3" x14ac:dyDescent="0.25">
      <c r="B315" s="79" t="s">
        <v>1112</v>
      </c>
      <c r="C315" s="79" t="s">
        <v>1048</v>
      </c>
    </row>
    <row r="316" spans="2:3" x14ac:dyDescent="0.25">
      <c r="B316" s="79" t="s">
        <v>1113</v>
      </c>
      <c r="C316" s="79" t="s">
        <v>1049</v>
      </c>
    </row>
    <row r="317" spans="2:3" x14ac:dyDescent="0.25">
      <c r="B317" s="79" t="s">
        <v>1115</v>
      </c>
      <c r="C317" s="79" t="s">
        <v>1049</v>
      </c>
    </row>
    <row r="318" spans="2:3" x14ac:dyDescent="0.25">
      <c r="B318" s="79" t="s">
        <v>1116</v>
      </c>
      <c r="C318" s="79" t="s">
        <v>1050</v>
      </c>
    </row>
    <row r="319" spans="2:3" x14ac:dyDescent="0.25">
      <c r="B319" s="79" t="s">
        <v>1117</v>
      </c>
      <c r="C319" s="79" t="s">
        <v>1052</v>
      </c>
    </row>
    <row r="320" spans="2:3" x14ac:dyDescent="0.25">
      <c r="B320" s="79" t="s">
        <v>1118</v>
      </c>
      <c r="C320" s="79" t="s">
        <v>1053</v>
      </c>
    </row>
    <row r="321" spans="2:3" x14ac:dyDescent="0.25">
      <c r="B321" s="79" t="s">
        <v>1119</v>
      </c>
      <c r="C321" s="79" t="s">
        <v>1054</v>
      </c>
    </row>
    <row r="322" spans="2:3" x14ac:dyDescent="0.25">
      <c r="B322" s="79" t="s">
        <v>1120</v>
      </c>
      <c r="C322" s="79" t="s">
        <v>1055</v>
      </c>
    </row>
    <row r="323" spans="2:3" x14ac:dyDescent="0.25">
      <c r="B323" s="79" t="s">
        <v>1121</v>
      </c>
      <c r="C323" s="79" t="s">
        <v>1057</v>
      </c>
    </row>
    <row r="324" spans="2:3" x14ac:dyDescent="0.25">
      <c r="B324" s="79" t="s">
        <v>1122</v>
      </c>
      <c r="C324" s="79" t="s">
        <v>1058</v>
      </c>
    </row>
    <row r="325" spans="2:3" x14ac:dyDescent="0.25">
      <c r="B325" s="79" t="s">
        <v>1123</v>
      </c>
      <c r="C325" s="79" t="s">
        <v>1059</v>
      </c>
    </row>
    <row r="326" spans="2:3" x14ac:dyDescent="0.25">
      <c r="B326" s="79" t="s">
        <v>1124</v>
      </c>
      <c r="C326" s="79" t="s">
        <v>1060</v>
      </c>
    </row>
    <row r="327" spans="2:3" x14ac:dyDescent="0.25">
      <c r="B327" s="79" t="s">
        <v>1125</v>
      </c>
      <c r="C327" s="79" t="s">
        <v>1061</v>
      </c>
    </row>
    <row r="328" spans="2:3" x14ac:dyDescent="0.25">
      <c r="B328" s="79" t="s">
        <v>1126</v>
      </c>
      <c r="C328" s="79" t="s">
        <v>1062</v>
      </c>
    </row>
    <row r="329" spans="2:3" x14ac:dyDescent="0.25">
      <c r="B329" s="79" t="s">
        <v>412</v>
      </c>
      <c r="C329" s="79" t="s">
        <v>413</v>
      </c>
    </row>
    <row r="330" spans="2:3" x14ac:dyDescent="0.25">
      <c r="B330" s="79" t="s">
        <v>414</v>
      </c>
      <c r="C330" s="79" t="s">
        <v>415</v>
      </c>
    </row>
    <row r="331" spans="2:3" x14ac:dyDescent="0.25">
      <c r="B331" s="79" t="s">
        <v>416</v>
      </c>
      <c r="C331" s="79" t="s">
        <v>417</v>
      </c>
    </row>
    <row r="332" spans="2:3" x14ac:dyDescent="0.25">
      <c r="B332" s="79" t="s">
        <v>418</v>
      </c>
      <c r="C332" s="79" t="s">
        <v>419</v>
      </c>
    </row>
    <row r="333" spans="2:3" x14ac:dyDescent="0.25">
      <c r="B333" s="79" t="s">
        <v>420</v>
      </c>
      <c r="C333" s="79" t="s">
        <v>42</v>
      </c>
    </row>
    <row r="334" spans="2:3" x14ac:dyDescent="0.25">
      <c r="B334" s="79" t="s">
        <v>1082</v>
      </c>
      <c r="C334" s="79" t="s">
        <v>1063</v>
      </c>
    </row>
    <row r="335" spans="2:3" x14ac:dyDescent="0.25">
      <c r="B335" s="79" t="s">
        <v>421</v>
      </c>
      <c r="C335" s="79" t="s">
        <v>422</v>
      </c>
    </row>
    <row r="336" spans="2:3" x14ac:dyDescent="0.25">
      <c r="B336" s="79" t="s">
        <v>423</v>
      </c>
      <c r="C336" s="79" t="s">
        <v>424</v>
      </c>
    </row>
    <row r="337" spans="2:3" x14ac:dyDescent="0.25">
      <c r="B337" s="79" t="s">
        <v>425</v>
      </c>
      <c r="C337" s="79" t="s">
        <v>426</v>
      </c>
    </row>
    <row r="338" spans="2:3" x14ac:dyDescent="0.25">
      <c r="B338" s="79" t="s">
        <v>779</v>
      </c>
      <c r="C338" s="79" t="s">
        <v>702</v>
      </c>
    </row>
    <row r="339" spans="2:3" x14ac:dyDescent="0.25">
      <c r="B339" s="79" t="s">
        <v>427</v>
      </c>
      <c r="C339" s="79" t="s">
        <v>43</v>
      </c>
    </row>
    <row r="340" spans="2:3" x14ac:dyDescent="0.25">
      <c r="B340" s="79" t="s">
        <v>428</v>
      </c>
      <c r="C340" s="79" t="s">
        <v>701</v>
      </c>
    </row>
    <row r="341" spans="2:3" x14ac:dyDescent="0.25">
      <c r="B341" s="79" t="s">
        <v>778</v>
      </c>
      <c r="C341" s="79" t="s">
        <v>700</v>
      </c>
    </row>
    <row r="342" spans="2:3" x14ac:dyDescent="0.25">
      <c r="B342" s="79" t="s">
        <v>777</v>
      </c>
      <c r="C342" s="79" t="s">
        <v>699</v>
      </c>
    </row>
    <row r="343" spans="2:3" x14ac:dyDescent="0.25">
      <c r="B343" s="79" t="s">
        <v>1132</v>
      </c>
      <c r="C343" s="79" t="s">
        <v>1064</v>
      </c>
    </row>
    <row r="344" spans="2:3" x14ac:dyDescent="0.25">
      <c r="B344" s="79" t="s">
        <v>776</v>
      </c>
      <c r="C344" s="79" t="s">
        <v>698</v>
      </c>
    </row>
    <row r="345" spans="2:3" x14ac:dyDescent="0.25">
      <c r="B345" s="79" t="s">
        <v>823</v>
      </c>
      <c r="C345" s="79" t="s">
        <v>697</v>
      </c>
    </row>
    <row r="346" spans="2:3" x14ac:dyDescent="0.25">
      <c r="B346" s="79" t="s">
        <v>430</v>
      </c>
      <c r="C346" s="79" t="s">
        <v>431</v>
      </c>
    </row>
    <row r="347" spans="2:3" x14ac:dyDescent="0.25">
      <c r="B347" s="79" t="s">
        <v>775</v>
      </c>
      <c r="C347" s="79" t="s">
        <v>696</v>
      </c>
    </row>
    <row r="348" spans="2:3" x14ac:dyDescent="0.25">
      <c r="B348" s="79" t="s">
        <v>432</v>
      </c>
      <c r="C348" s="79" t="s">
        <v>129</v>
      </c>
    </row>
    <row r="349" spans="2:3" x14ac:dyDescent="0.25">
      <c r="B349" s="79" t="s">
        <v>433</v>
      </c>
      <c r="C349" s="79" t="s">
        <v>129</v>
      </c>
    </row>
    <row r="350" spans="2:3" x14ac:dyDescent="0.25">
      <c r="B350" s="79" t="s">
        <v>517</v>
      </c>
      <c r="C350" s="79" t="s">
        <v>72</v>
      </c>
    </row>
    <row r="351" spans="2:3" x14ac:dyDescent="0.25">
      <c r="B351" s="79" t="s">
        <v>519</v>
      </c>
      <c r="C351" s="79" t="s">
        <v>72</v>
      </c>
    </row>
    <row r="352" spans="2:3" x14ac:dyDescent="0.25">
      <c r="B352" s="79" t="s">
        <v>822</v>
      </c>
      <c r="C352" s="79" t="s">
        <v>695</v>
      </c>
    </row>
    <row r="353" spans="2:3" x14ac:dyDescent="0.25">
      <c r="B353" s="79" t="s">
        <v>774</v>
      </c>
      <c r="C353" s="79" t="s">
        <v>694</v>
      </c>
    </row>
    <row r="354" spans="2:3" x14ac:dyDescent="0.25">
      <c r="B354" s="79" t="s">
        <v>521</v>
      </c>
      <c r="C354" s="79" t="s">
        <v>106</v>
      </c>
    </row>
    <row r="355" spans="2:3" x14ac:dyDescent="0.25">
      <c r="B355" s="79" t="s">
        <v>523</v>
      </c>
      <c r="C355" s="79" t="s">
        <v>73</v>
      </c>
    </row>
    <row r="356" spans="2:3" x14ac:dyDescent="0.25">
      <c r="B356" s="79" t="s">
        <v>434</v>
      </c>
      <c r="C356" s="79" t="s">
        <v>435</v>
      </c>
    </row>
    <row r="357" spans="2:3" x14ac:dyDescent="0.25">
      <c r="B357" s="79" t="s">
        <v>436</v>
      </c>
      <c r="C357" s="79" t="s">
        <v>435</v>
      </c>
    </row>
    <row r="358" spans="2:3" x14ac:dyDescent="0.25">
      <c r="B358" s="79" t="s">
        <v>1095</v>
      </c>
      <c r="C358" s="79" t="s">
        <v>1065</v>
      </c>
    </row>
    <row r="359" spans="2:3" x14ac:dyDescent="0.25">
      <c r="B359" s="79" t="s">
        <v>772</v>
      </c>
      <c r="C359" s="79" t="s">
        <v>693</v>
      </c>
    </row>
    <row r="360" spans="2:3" x14ac:dyDescent="0.25">
      <c r="B360" s="79" t="s">
        <v>853</v>
      </c>
      <c r="C360" s="79" t="s">
        <v>96</v>
      </c>
    </row>
    <row r="361" spans="2:3" x14ac:dyDescent="0.25">
      <c r="B361" s="79" t="s">
        <v>851</v>
      </c>
      <c r="C361" s="79" t="s">
        <v>96</v>
      </c>
    </row>
    <row r="362" spans="2:3" x14ac:dyDescent="0.25">
      <c r="B362" s="79" t="s">
        <v>820</v>
      </c>
      <c r="C362" s="79" t="s">
        <v>96</v>
      </c>
    </row>
    <row r="363" spans="2:3" x14ac:dyDescent="0.25">
      <c r="B363" s="79" t="s">
        <v>818</v>
      </c>
      <c r="C363" s="79" t="s">
        <v>96</v>
      </c>
    </row>
    <row r="364" spans="2:3" x14ac:dyDescent="0.25">
      <c r="B364" s="79" t="s">
        <v>770</v>
      </c>
      <c r="C364" s="79" t="s">
        <v>96</v>
      </c>
    </row>
    <row r="365" spans="2:3" x14ac:dyDescent="0.25">
      <c r="B365" s="79" t="s">
        <v>816</v>
      </c>
      <c r="C365" s="79" t="s">
        <v>96</v>
      </c>
    </row>
    <row r="366" spans="2:3" x14ac:dyDescent="0.25">
      <c r="B366" s="79" t="s">
        <v>814</v>
      </c>
      <c r="C366" s="79" t="s">
        <v>96</v>
      </c>
    </row>
    <row r="367" spans="2:3" x14ac:dyDescent="0.25">
      <c r="B367" s="79" t="s">
        <v>768</v>
      </c>
      <c r="C367" s="79" t="s">
        <v>96</v>
      </c>
    </row>
    <row r="368" spans="2:3" x14ac:dyDescent="0.25">
      <c r="B368" s="79" t="s">
        <v>768</v>
      </c>
      <c r="C368" s="79" t="s">
        <v>769</v>
      </c>
    </row>
    <row r="369" spans="2:3" x14ac:dyDescent="0.25">
      <c r="B369" s="79" t="s">
        <v>812</v>
      </c>
      <c r="C369" s="79" t="s">
        <v>692</v>
      </c>
    </row>
    <row r="370" spans="2:3" x14ac:dyDescent="0.25">
      <c r="B370" s="79" t="s">
        <v>810</v>
      </c>
      <c r="C370" s="79" t="s">
        <v>691</v>
      </c>
    </row>
    <row r="371" spans="2:3" x14ac:dyDescent="0.25">
      <c r="B371" s="79" t="s">
        <v>767</v>
      </c>
      <c r="C371" s="79" t="s">
        <v>690</v>
      </c>
    </row>
    <row r="372" spans="2:3" x14ac:dyDescent="0.25">
      <c r="B372" s="79" t="s">
        <v>765</v>
      </c>
      <c r="C372" s="79" t="s">
        <v>690</v>
      </c>
    </row>
    <row r="373" spans="2:3" x14ac:dyDescent="0.25">
      <c r="B373" s="79" t="s">
        <v>764</v>
      </c>
      <c r="C373" s="79" t="s">
        <v>689</v>
      </c>
    </row>
    <row r="374" spans="2:3" x14ac:dyDescent="0.25">
      <c r="B374" s="79" t="s">
        <v>437</v>
      </c>
      <c r="C374" s="79" t="s">
        <v>438</v>
      </c>
    </row>
    <row r="375" spans="2:3" x14ac:dyDescent="0.25">
      <c r="B375" s="79" t="s">
        <v>808</v>
      </c>
      <c r="C375" s="79" t="s">
        <v>809</v>
      </c>
    </row>
    <row r="376" spans="2:3" x14ac:dyDescent="0.25">
      <c r="B376" s="79" t="s">
        <v>806</v>
      </c>
      <c r="C376" s="79" t="s">
        <v>807</v>
      </c>
    </row>
    <row r="377" spans="2:3" x14ac:dyDescent="0.25">
      <c r="B377" s="79" t="s">
        <v>1096</v>
      </c>
      <c r="C377" s="79" t="s">
        <v>1066</v>
      </c>
    </row>
    <row r="378" spans="2:3" x14ac:dyDescent="0.25">
      <c r="B378" s="79" t="s">
        <v>439</v>
      </c>
      <c r="C378" s="79" t="s">
        <v>440</v>
      </c>
    </row>
    <row r="379" spans="2:3" x14ac:dyDescent="0.25">
      <c r="B379" s="79" t="s">
        <v>441</v>
      </c>
      <c r="C379" s="79" t="s">
        <v>44</v>
      </c>
    </row>
    <row r="380" spans="2:3" x14ac:dyDescent="0.25">
      <c r="B380" s="79" t="s">
        <v>804</v>
      </c>
      <c r="C380" s="79" t="s">
        <v>96</v>
      </c>
    </row>
    <row r="381" spans="2:3" x14ac:dyDescent="0.25">
      <c r="B381" s="79" t="s">
        <v>525</v>
      </c>
      <c r="C381" s="79" t="s">
        <v>74</v>
      </c>
    </row>
    <row r="382" spans="2:3" x14ac:dyDescent="0.25">
      <c r="B382" s="79" t="s">
        <v>527</v>
      </c>
      <c r="C382" s="79" t="s">
        <v>75</v>
      </c>
    </row>
    <row r="383" spans="2:3" x14ac:dyDescent="0.25">
      <c r="B383" s="79" t="s">
        <v>850</v>
      </c>
      <c r="C383" s="79" t="s">
        <v>686</v>
      </c>
    </row>
    <row r="384" spans="2:3" x14ac:dyDescent="0.25">
      <c r="B384" s="79" t="s">
        <v>849</v>
      </c>
      <c r="C384" s="79" t="s">
        <v>685</v>
      </c>
    </row>
    <row r="385" spans="2:3" x14ac:dyDescent="0.25">
      <c r="B385" s="79" t="s">
        <v>528</v>
      </c>
      <c r="C385" s="79" t="s">
        <v>99</v>
      </c>
    </row>
    <row r="386" spans="2:3" x14ac:dyDescent="0.25">
      <c r="B386" s="79" t="s">
        <v>763</v>
      </c>
      <c r="C386" s="79" t="s">
        <v>683</v>
      </c>
    </row>
    <row r="387" spans="2:3" x14ac:dyDescent="0.25">
      <c r="B387" s="79" t="s">
        <v>442</v>
      </c>
      <c r="C387" s="79" t="s">
        <v>443</v>
      </c>
    </row>
    <row r="388" spans="2:3" x14ac:dyDescent="0.25">
      <c r="B388" s="79" t="s">
        <v>761</v>
      </c>
      <c r="C388" s="79" t="s">
        <v>682</v>
      </c>
    </row>
    <row r="389" spans="2:3" x14ac:dyDescent="0.25">
      <c r="B389" s="79" t="s">
        <v>848</v>
      </c>
      <c r="C389" s="79" t="s">
        <v>681</v>
      </c>
    </row>
    <row r="390" spans="2:3" x14ac:dyDescent="0.25">
      <c r="B390" s="79" t="s">
        <v>592</v>
      </c>
      <c r="C390" s="79" t="s">
        <v>118</v>
      </c>
    </row>
    <row r="391" spans="2:3" x14ac:dyDescent="0.25">
      <c r="B391" s="79" t="s">
        <v>1127</v>
      </c>
      <c r="C391" s="79" t="s">
        <v>1071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S80"/>
  <sheetViews>
    <sheetView showOutlineSymbols="0" zoomScaleNormal="100" zoomScaleSheetLayoutView="75" workbookViewId="0">
      <pane xSplit="2" ySplit="13" topLeftCell="C1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2.6640625" defaultRowHeight="13.2" x14ac:dyDescent="0.25"/>
  <cols>
    <col min="1" max="1" width="4.6640625" style="7" customWidth="1"/>
    <col min="2" max="2" width="54.6640625" style="2" customWidth="1"/>
    <col min="3" max="7" width="15.6640625" style="2" customWidth="1"/>
    <col min="8" max="8" width="2.6640625" style="2" customWidth="1"/>
    <col min="9" max="11" width="15.6640625" style="2" customWidth="1"/>
    <col min="12" max="12" width="2.6640625" style="2" customWidth="1"/>
    <col min="13" max="15" width="15.6640625" style="2" customWidth="1"/>
    <col min="16" max="16" width="2.6640625" style="2" customWidth="1"/>
    <col min="17" max="19" width="15.6640625" style="2" customWidth="1"/>
    <col min="20" max="16384" width="12.6640625" style="2"/>
  </cols>
  <sheetData>
    <row r="1" spans="1:19" x14ac:dyDescent="0.25">
      <c r="B1" s="20" t="s">
        <v>1133</v>
      </c>
      <c r="G1" s="1"/>
      <c r="H1" s="1"/>
      <c r="I1" s="1"/>
      <c r="J1" s="1"/>
      <c r="K1" s="1"/>
      <c r="L1" s="1"/>
      <c r="S1" s="1"/>
    </row>
    <row r="2" spans="1:19" x14ac:dyDescent="0.25">
      <c r="B2" s="20" t="s">
        <v>0</v>
      </c>
      <c r="G2" s="1"/>
      <c r="H2" s="1"/>
      <c r="I2" s="1"/>
      <c r="J2" s="1"/>
      <c r="K2" s="1"/>
      <c r="L2" s="1"/>
      <c r="S2" s="1"/>
    </row>
    <row r="3" spans="1:19" x14ac:dyDescent="0.25">
      <c r="B3" s="20" t="s">
        <v>639</v>
      </c>
    </row>
    <row r="4" spans="1:19" x14ac:dyDescent="0.25">
      <c r="G4" s="8" t="s">
        <v>1</v>
      </c>
      <c r="H4" s="8"/>
      <c r="I4" s="8"/>
      <c r="J4" s="8"/>
      <c r="K4" s="8"/>
      <c r="L4" s="8"/>
    </row>
    <row r="5" spans="1:19" x14ac:dyDescent="0.25">
      <c r="B5" s="9"/>
    </row>
    <row r="8" spans="1:19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4" t="s">
        <v>57</v>
      </c>
      <c r="O8" s="4" t="s">
        <v>58</v>
      </c>
      <c r="Q8" s="4" t="s">
        <v>59</v>
      </c>
      <c r="R8" s="4" t="s">
        <v>60</v>
      </c>
      <c r="S8" s="4" t="s">
        <v>61</v>
      </c>
    </row>
    <row r="10" spans="1:19" x14ac:dyDescent="0.2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63</v>
      </c>
      <c r="J10" s="10"/>
      <c r="K10" s="10"/>
      <c r="L10" s="12"/>
      <c r="M10" s="52" t="s">
        <v>599</v>
      </c>
      <c r="N10" s="10"/>
      <c r="O10" s="10"/>
      <c r="Q10" s="52" t="s">
        <v>650</v>
      </c>
      <c r="R10" s="10"/>
      <c r="S10" s="10"/>
    </row>
    <row r="11" spans="1:19" x14ac:dyDescent="0.2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1:19" x14ac:dyDescent="0.2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1:19" x14ac:dyDescent="0.25">
      <c r="B13" s="4" t="s">
        <v>18</v>
      </c>
      <c r="C13" s="4" t="s">
        <v>598</v>
      </c>
      <c r="D13" s="4" t="s">
        <v>649</v>
      </c>
      <c r="E13" s="4" t="str">
        <f>C13</f>
        <v>OF 12-31-15</v>
      </c>
      <c r="F13" s="4" t="str">
        <f>D13</f>
        <v>OF 12-31-16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5" spans="1:19" x14ac:dyDescent="0.25">
      <c r="A15" s="16">
        <v>1</v>
      </c>
      <c r="B15" s="3" t="s">
        <v>23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16">
        <f t="shared" ref="A16:A79" si="0">A15+1</f>
        <v>2</v>
      </c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16">
        <f t="shared" si="0"/>
        <v>3</v>
      </c>
      <c r="B17" s="3" t="s">
        <v>80</v>
      </c>
      <c r="C17" s="5">
        <f>SUM(M17:O17)</f>
        <v>0</v>
      </c>
      <c r="D17" s="5">
        <f>SUM(Q17:S17)</f>
        <v>0</v>
      </c>
      <c r="E17" s="5"/>
      <c r="F17" s="5"/>
      <c r="G17" s="5">
        <f>ROUND(SUM(C17:F17)/2,0)</f>
        <v>0</v>
      </c>
      <c r="H17" s="5"/>
      <c r="I17" s="5">
        <f t="shared" ref="I17:K17" si="1">(M17+Q17)/2</f>
        <v>0</v>
      </c>
      <c r="J17" s="5">
        <f t="shared" si="1"/>
        <v>0</v>
      </c>
      <c r="K17" s="5">
        <f t="shared" si="1"/>
        <v>0</v>
      </c>
      <c r="L17" s="5"/>
      <c r="M17" s="22">
        <v>0</v>
      </c>
      <c r="N17" s="22">
        <v>0</v>
      </c>
      <c r="O17" s="22">
        <v>0</v>
      </c>
      <c r="P17" s="5"/>
      <c r="Q17" s="22">
        <v>0</v>
      </c>
      <c r="R17" s="22">
        <v>0</v>
      </c>
      <c r="S17" s="22">
        <v>0</v>
      </c>
    </row>
    <row r="18" spans="1:19" x14ac:dyDescent="0.25">
      <c r="A18" s="16">
        <f t="shared" si="0"/>
        <v>4</v>
      </c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16">
        <f t="shared" si="0"/>
        <v>5</v>
      </c>
      <c r="B19" s="1" t="s">
        <v>25</v>
      </c>
      <c r="C19" s="5">
        <v>0</v>
      </c>
      <c r="D19" s="5">
        <v>0</v>
      </c>
      <c r="E19" s="5">
        <f t="shared" ref="E19:F21" si="2">-C19</f>
        <v>0</v>
      </c>
      <c r="F19" s="5">
        <f t="shared" si="2"/>
        <v>0</v>
      </c>
      <c r="G19" s="5">
        <f>ROUND(SUM(C19:F19)/2,0)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16">
        <f t="shared" si="0"/>
        <v>6</v>
      </c>
      <c r="B20" s="1" t="s">
        <v>26</v>
      </c>
      <c r="C20" s="5">
        <v>0</v>
      </c>
      <c r="D20" s="5">
        <v>0</v>
      </c>
      <c r="E20" s="5">
        <f t="shared" si="2"/>
        <v>0</v>
      </c>
      <c r="F20" s="5">
        <f t="shared" si="2"/>
        <v>0</v>
      </c>
      <c r="G20" s="5">
        <f>ROUND(SUM(C20:F20)/2,0)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16">
        <f t="shared" si="0"/>
        <v>7</v>
      </c>
      <c r="B21" s="1" t="s">
        <v>27</v>
      </c>
      <c r="C21" s="5">
        <v>0</v>
      </c>
      <c r="D21" s="5">
        <v>0</v>
      </c>
      <c r="E21" s="5">
        <f t="shared" si="2"/>
        <v>0</v>
      </c>
      <c r="F21" s="5">
        <f t="shared" si="2"/>
        <v>0</v>
      </c>
      <c r="G21" s="5">
        <f>ROUND(SUM(C21:F21)/2,0)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16">
        <f t="shared" si="0"/>
        <v>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3.8" thickBot="1" x14ac:dyDescent="0.3">
      <c r="A23" s="16">
        <f t="shared" si="0"/>
        <v>9</v>
      </c>
      <c r="B23" s="3" t="s">
        <v>28</v>
      </c>
      <c r="C23" s="17">
        <f t="shared" ref="C23:N23" si="3">SUM(C17:C22)</f>
        <v>0</v>
      </c>
      <c r="D23" s="17">
        <f t="shared" si="3"/>
        <v>0</v>
      </c>
      <c r="E23" s="17">
        <f t="shared" si="3"/>
        <v>0</v>
      </c>
      <c r="F23" s="17">
        <f t="shared" si="3"/>
        <v>0</v>
      </c>
      <c r="G23" s="17">
        <f t="shared" si="3"/>
        <v>0</v>
      </c>
      <c r="H23" s="5"/>
      <c r="I23" s="17">
        <f>SUM(I17:I22)</f>
        <v>0</v>
      </c>
      <c r="J23" s="17">
        <f>SUM(J17:J22)</f>
        <v>0</v>
      </c>
      <c r="K23" s="17">
        <f>SUM(K17:K22)</f>
        <v>0</v>
      </c>
      <c r="L23" s="5"/>
      <c r="M23" s="17">
        <f t="shared" si="3"/>
        <v>0</v>
      </c>
      <c r="N23" s="17">
        <f t="shared" si="3"/>
        <v>0</v>
      </c>
      <c r="O23" s="17">
        <f>SUM(O17:O22)</f>
        <v>0</v>
      </c>
      <c r="P23" s="5"/>
      <c r="Q23" s="17">
        <f>SUM(Q17:Q22)</f>
        <v>0</v>
      </c>
      <c r="R23" s="17">
        <f>SUM(R17:R22)</f>
        <v>0</v>
      </c>
      <c r="S23" s="17">
        <f>SUM(S17:S22)</f>
        <v>0</v>
      </c>
    </row>
    <row r="24" spans="1:19" ht="13.8" thickTop="1" x14ac:dyDescent="0.25">
      <c r="A24" s="16">
        <f t="shared" si="0"/>
        <v>10</v>
      </c>
      <c r="C24" s="18"/>
      <c r="D24" s="18"/>
      <c r="E24" s="18"/>
      <c r="F24" s="18"/>
      <c r="G24" s="18"/>
      <c r="H24" s="5"/>
      <c r="I24" s="18"/>
      <c r="J24" s="18"/>
      <c r="K24" s="18"/>
      <c r="L24" s="5"/>
      <c r="M24" s="18"/>
      <c r="N24" s="18"/>
      <c r="O24" s="18"/>
      <c r="P24" s="5"/>
      <c r="Q24" s="18"/>
      <c r="R24" s="18"/>
      <c r="S24" s="18"/>
    </row>
    <row r="25" spans="1:19" x14ac:dyDescent="0.25">
      <c r="A25" s="16">
        <f t="shared" si="0"/>
        <v>11</v>
      </c>
      <c r="B25" s="1" t="s">
        <v>29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16">
        <f t="shared" si="0"/>
        <v>12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s="16">
        <f t="shared" si="0"/>
        <v>13</v>
      </c>
      <c r="B27" s="3" t="s">
        <v>82</v>
      </c>
      <c r="C27" s="5">
        <f t="shared" ref="C27:C36" si="4">SUM(M27:O27)</f>
        <v>20307058.850000001</v>
      </c>
      <c r="D27" s="5">
        <f t="shared" ref="D27:D34" si="5">SUM(Q27:S27)</f>
        <v>22263596.850000001</v>
      </c>
      <c r="E27" s="5"/>
      <c r="F27" s="5"/>
      <c r="G27" s="5">
        <f t="shared" ref="G27:G39" si="6">ROUND(SUM(C27:F27)/2,0)</f>
        <v>21285328</v>
      </c>
      <c r="H27" s="5"/>
      <c r="I27" s="5">
        <f>(M27+Q27)/2</f>
        <v>0</v>
      </c>
      <c r="J27" s="5">
        <f>(N27+R27)/2</f>
        <v>4615845.9000000004</v>
      </c>
      <c r="K27" s="5">
        <f>(O27+S27)/2</f>
        <v>16669481.949999999</v>
      </c>
      <c r="L27" s="5"/>
      <c r="M27" s="27">
        <v>0</v>
      </c>
      <c r="N27" s="27">
        <f>SUMIF(KGPCO_2821001!$A$14:$A$24,$B27,KGPCO_2821001!$K$14:$K$24)*-1</f>
        <v>4470508.4000000004</v>
      </c>
      <c r="O27" s="27">
        <f>SUMIF(KGPCO_2821001!$A$3:$A$13,$B27,KGPCO_2821001!$K$3:$K$13)*-1</f>
        <v>15836550.449999999</v>
      </c>
      <c r="P27" s="5"/>
      <c r="Q27" s="27">
        <v>0</v>
      </c>
      <c r="R27" s="27">
        <f>SUMIF(KGPCO_2821001!$A$14:$A$24,$B27,KGPCO_2821001!$L$14:$L$24)*-1</f>
        <v>4761183.4000000004</v>
      </c>
      <c r="S27" s="27">
        <f>SUMIF(KGPCO_2821001!$A$3:$A$13,$B27,KGPCO_2821001!$L$3:$L$13)*-1</f>
        <v>17502413.449999999</v>
      </c>
    </row>
    <row r="28" spans="1:19" x14ac:dyDescent="0.25">
      <c r="A28" s="16">
        <f t="shared" si="0"/>
        <v>14</v>
      </c>
      <c r="B28" s="3" t="s">
        <v>31</v>
      </c>
      <c r="C28" s="5">
        <f t="shared" si="4"/>
        <v>0</v>
      </c>
      <c r="D28" s="5">
        <f t="shared" si="5"/>
        <v>0</v>
      </c>
      <c r="E28" s="5"/>
      <c r="F28" s="5"/>
      <c r="G28" s="5">
        <f>ROUND(SUM(C28:F28)/2,0)</f>
        <v>0</v>
      </c>
      <c r="H28" s="5"/>
      <c r="I28" s="5">
        <f t="shared" ref="I28:K36" si="7">(M28+Q28)/2</f>
        <v>0</v>
      </c>
      <c r="J28" s="5">
        <f t="shared" si="7"/>
        <v>0</v>
      </c>
      <c r="K28" s="5">
        <f t="shared" si="7"/>
        <v>0</v>
      </c>
      <c r="L28" s="5"/>
      <c r="M28" s="27">
        <v>0</v>
      </c>
      <c r="N28" s="27">
        <f>SUMIF(KGPCO_2821001!$A$14:$A$24,$B28,KGPCO_2821001!$K$14:$K$24)*-1</f>
        <v>0</v>
      </c>
      <c r="O28" s="27">
        <f>SUMIF(KGPCO_2821001!$A$3:$A$13,$B28,KGPCO_2821001!$K$3:$K$13)*-1</f>
        <v>0</v>
      </c>
      <c r="P28" s="5"/>
      <c r="Q28" s="27">
        <v>0</v>
      </c>
      <c r="R28" s="27">
        <f>SUMIF(KGPCO_2821001!$A$14:$A$24,$B28,KGPCO_2821001!$L$14:$L$24)*-1</f>
        <v>0</v>
      </c>
      <c r="S28" s="27">
        <f>SUMIF(KGPCO_2821001!$A$3:$A$13,$B28,KGPCO_2821001!$L$3:$L$13)*-1</f>
        <v>0</v>
      </c>
    </row>
    <row r="29" spans="1:19" x14ac:dyDescent="0.25">
      <c r="A29" s="16">
        <f t="shared" si="0"/>
        <v>15</v>
      </c>
      <c r="B29" s="3" t="s">
        <v>155</v>
      </c>
      <c r="C29" s="5">
        <f t="shared" si="4"/>
        <v>-1417.1499999999999</v>
      </c>
      <c r="D29" s="5">
        <f t="shared" si="5"/>
        <v>-1153.95</v>
      </c>
      <c r="E29" s="5"/>
      <c r="F29" s="5"/>
      <c r="G29" s="5">
        <f>ROUND(SUM(C29:F29)/2,0)</f>
        <v>-1286</v>
      </c>
      <c r="H29" s="5"/>
      <c r="I29" s="5">
        <f t="shared" si="7"/>
        <v>0</v>
      </c>
      <c r="J29" s="5">
        <f t="shared" si="7"/>
        <v>-1738.625</v>
      </c>
      <c r="K29" s="5">
        <f t="shared" si="7"/>
        <v>453.07499999999999</v>
      </c>
      <c r="L29" s="5"/>
      <c r="M29" s="27">
        <v>0</v>
      </c>
      <c r="N29" s="27">
        <f>SUMIF(KGPCO_2821001!$A$14:$A$24,$B29,KGPCO_2821001!$K$14:$K$24)*-1</f>
        <v>-1916.6</v>
      </c>
      <c r="O29" s="27">
        <f>SUMIF(KGPCO_2821001!$A$3:$A$13,$B29,KGPCO_2821001!$K$3:$K$13)*-1</f>
        <v>499.45</v>
      </c>
      <c r="P29" s="5"/>
      <c r="Q29" s="27">
        <v>0</v>
      </c>
      <c r="R29" s="27">
        <f>SUMIF(KGPCO_2821001!$A$14:$A$24,$B29,KGPCO_2821001!$L$14:$L$24)*-1</f>
        <v>-1560.65</v>
      </c>
      <c r="S29" s="27">
        <f>SUMIF(KGPCO_2821001!$A$3:$A$13,$B29,KGPCO_2821001!$L$3:$L$13)*-1</f>
        <v>406.7</v>
      </c>
    </row>
    <row r="30" spans="1:19" x14ac:dyDescent="0.25">
      <c r="A30" s="16">
        <f t="shared" si="0"/>
        <v>16</v>
      </c>
      <c r="B30" s="3" t="s">
        <v>97</v>
      </c>
      <c r="C30" s="5">
        <f t="shared" si="4"/>
        <v>437.5</v>
      </c>
      <c r="D30" s="5">
        <f t="shared" ref="D30" si="8">SUM(Q30:S30)</f>
        <v>437.5</v>
      </c>
      <c r="E30" s="5"/>
      <c r="F30" s="5"/>
      <c r="G30" s="5">
        <f>ROUND(SUM(C30:F30)/2,0)</f>
        <v>438</v>
      </c>
      <c r="H30" s="5"/>
      <c r="I30" s="5">
        <f t="shared" si="7"/>
        <v>0</v>
      </c>
      <c r="J30" s="5">
        <f t="shared" si="7"/>
        <v>437.5</v>
      </c>
      <c r="K30" s="5">
        <f t="shared" si="7"/>
        <v>0</v>
      </c>
      <c r="L30" s="5"/>
      <c r="M30" s="27">
        <v>0</v>
      </c>
      <c r="N30" s="27">
        <f>SUMIF(KGPCO_2821001!$A$14:$A$24,$B30,KGPCO_2821001!$K$14:$K$24)*-1</f>
        <v>437.5</v>
      </c>
      <c r="O30" s="27">
        <f>SUMIF(KGPCO_2821001!$A$3:$A$13,$B30,KGPCO_2821001!$K$3:$K$13)*-1</f>
        <v>0</v>
      </c>
      <c r="P30" s="5"/>
      <c r="Q30" s="27">
        <v>0</v>
      </c>
      <c r="R30" s="27">
        <f>SUMIF(KGPCO_2821001!$A$14:$A$24,$B30,KGPCO_2821001!$L$14:$L$24)*-1</f>
        <v>437.5</v>
      </c>
      <c r="S30" s="27">
        <f>SUMIF(KGPCO_2821001!$A$3:$A$13,$B30,KGPCO_2821001!$L$3:$L$13)*-1</f>
        <v>0</v>
      </c>
    </row>
    <row r="31" spans="1:19" x14ac:dyDescent="0.25">
      <c r="A31" s="16">
        <f t="shared" si="0"/>
        <v>17</v>
      </c>
      <c r="B31" s="3" t="s">
        <v>157</v>
      </c>
      <c r="C31" s="5">
        <f t="shared" si="4"/>
        <v>6831.3</v>
      </c>
      <c r="D31" s="5">
        <f t="shared" si="5"/>
        <v>5635</v>
      </c>
      <c r="E31" s="5"/>
      <c r="F31" s="5"/>
      <c r="G31" s="5">
        <f>ROUND(SUM(C31:F31)/2,0)</f>
        <v>6233</v>
      </c>
      <c r="H31" s="5"/>
      <c r="I31" s="5">
        <f t="shared" si="7"/>
        <v>0</v>
      </c>
      <c r="J31" s="5">
        <f t="shared" si="7"/>
        <v>0</v>
      </c>
      <c r="K31" s="5">
        <f t="shared" si="7"/>
        <v>6233.15</v>
      </c>
      <c r="L31" s="5"/>
      <c r="M31" s="27">
        <v>0</v>
      </c>
      <c r="N31" s="27">
        <f>SUMIF(KGPCO_2821001!$A$14:$A$24,$B31,KGPCO_2821001!$K$14:$K$24)*-1</f>
        <v>0</v>
      </c>
      <c r="O31" s="27">
        <f>SUMIF(KGPCO_2821001!$A$3:$A$13,$B31,KGPCO_2821001!$K$3:$K$13)*-1</f>
        <v>6831.3</v>
      </c>
      <c r="P31" s="5"/>
      <c r="Q31" s="27">
        <v>0</v>
      </c>
      <c r="R31" s="27">
        <f>SUMIF(KGPCO_2821001!$A$14:$A$24,$B31,KGPCO_2821001!$L$14:$L$24)*-1</f>
        <v>0</v>
      </c>
      <c r="S31" s="27">
        <f>SUMIF(KGPCO_2821001!$A$3:$A$13,$B31,KGPCO_2821001!$L$3:$L$13)*-1</f>
        <v>5635</v>
      </c>
    </row>
    <row r="32" spans="1:19" x14ac:dyDescent="0.25">
      <c r="A32" s="16">
        <f t="shared" si="0"/>
        <v>18</v>
      </c>
      <c r="B32" s="3" t="s">
        <v>98</v>
      </c>
      <c r="C32" s="5">
        <f t="shared" si="4"/>
        <v>1429198</v>
      </c>
      <c r="D32" s="5">
        <f t="shared" si="5"/>
        <v>1449460.9500000002</v>
      </c>
      <c r="E32" s="5"/>
      <c r="F32" s="5"/>
      <c r="G32" s="5">
        <f t="shared" si="6"/>
        <v>1439329</v>
      </c>
      <c r="H32" s="5"/>
      <c r="I32" s="5">
        <f t="shared" si="7"/>
        <v>0</v>
      </c>
      <c r="J32" s="5">
        <f t="shared" si="7"/>
        <v>139925.47500000001</v>
      </c>
      <c r="K32" s="5">
        <f t="shared" si="7"/>
        <v>1299404</v>
      </c>
      <c r="L32" s="5"/>
      <c r="M32" s="27">
        <v>0</v>
      </c>
      <c r="N32" s="27">
        <f>SUMIF(KGPCO_2821001!$A$14:$A$24,$B32,KGPCO_2821001!$K$14:$K$24)*-1</f>
        <v>140693.45000000001</v>
      </c>
      <c r="O32" s="27">
        <f>SUMIF(KGPCO_2821001!$A$3:$A$13,$B32,KGPCO_2821001!$K$3:$K$13)*-1</f>
        <v>1288504.55</v>
      </c>
      <c r="P32" s="5"/>
      <c r="Q32" s="27">
        <v>0</v>
      </c>
      <c r="R32" s="27">
        <f>SUMIF(KGPCO_2821001!$A$14:$A$24,$B32,KGPCO_2821001!$L$14:$L$24)*-1</f>
        <v>139157.5</v>
      </c>
      <c r="S32" s="27">
        <f>SUMIF(KGPCO_2821001!$A$3:$A$13,$B32,KGPCO_2821001!$L$3:$L$13)*-1</f>
        <v>1310303.4500000002</v>
      </c>
    </row>
    <row r="33" spans="1:19" x14ac:dyDescent="0.25">
      <c r="A33" s="16">
        <f t="shared" si="0"/>
        <v>19</v>
      </c>
      <c r="B33" s="1" t="s">
        <v>34</v>
      </c>
      <c r="C33" s="5">
        <f t="shared" si="4"/>
        <v>41.5</v>
      </c>
      <c r="D33" s="5">
        <f t="shared" si="5"/>
        <v>41.5</v>
      </c>
      <c r="E33" s="5"/>
      <c r="F33" s="5"/>
      <c r="G33" s="5">
        <f t="shared" si="6"/>
        <v>42</v>
      </c>
      <c r="H33" s="5"/>
      <c r="I33" s="5">
        <f t="shared" si="7"/>
        <v>0</v>
      </c>
      <c r="J33" s="5">
        <f t="shared" si="7"/>
        <v>12</v>
      </c>
      <c r="K33" s="5">
        <f t="shared" si="7"/>
        <v>29.5</v>
      </c>
      <c r="L33" s="5"/>
      <c r="M33" s="27">
        <v>0</v>
      </c>
      <c r="N33" s="27">
        <f>SUMIF(KGPCO_2821001!$A$14:$A$24,$B33,KGPCO_2821001!$K$14:$K$24)*-1</f>
        <v>12</v>
      </c>
      <c r="O33" s="27">
        <f>SUMIF(KGPCO_2821001!$A$3:$A$13,$B33,KGPCO_2821001!$K$3:$K$13)*-1</f>
        <v>29.5</v>
      </c>
      <c r="P33" s="5"/>
      <c r="Q33" s="27">
        <v>0</v>
      </c>
      <c r="R33" s="27">
        <f>SUMIF(KGPCO_2821001!$A$14:$A$24,$B33,KGPCO_2821001!$L$14:$L$24)*-1</f>
        <v>12</v>
      </c>
      <c r="S33" s="27">
        <f>SUMIF(KGPCO_2821001!$A$3:$A$13,$B33,KGPCO_2821001!$L$3:$L$13)*-1</f>
        <v>29.5</v>
      </c>
    </row>
    <row r="34" spans="1:19" x14ac:dyDescent="0.25">
      <c r="A34" s="16">
        <f t="shared" si="0"/>
        <v>20</v>
      </c>
      <c r="B34" s="1" t="s">
        <v>36</v>
      </c>
      <c r="C34" s="5">
        <f t="shared" si="4"/>
        <v>305091.05</v>
      </c>
      <c r="D34" s="5">
        <f t="shared" si="5"/>
        <v>278442.05</v>
      </c>
      <c r="E34" s="5"/>
      <c r="F34" s="5"/>
      <c r="G34" s="5">
        <f t="shared" si="6"/>
        <v>291767</v>
      </c>
      <c r="H34" s="5"/>
      <c r="I34" s="5">
        <f t="shared" si="7"/>
        <v>0</v>
      </c>
      <c r="J34" s="5">
        <f t="shared" si="7"/>
        <v>14748.550000000003</v>
      </c>
      <c r="K34" s="5">
        <f t="shared" si="7"/>
        <v>277018</v>
      </c>
      <c r="L34" s="5"/>
      <c r="M34" s="27">
        <v>0</v>
      </c>
      <c r="N34" s="27">
        <f>SUMIF(KGPCO_2821001!$A$14:$A$24,$B34,KGPCO_2821001!$K$14:$K$24)*-1</f>
        <v>15761.550000000003</v>
      </c>
      <c r="O34" s="27">
        <f>SUMIF(KGPCO_2821001!$A$3:$A$13,$B34,KGPCO_2821001!$K$3:$K$13)*-1</f>
        <v>289329.5</v>
      </c>
      <c r="P34" s="5"/>
      <c r="Q34" s="27">
        <v>0</v>
      </c>
      <c r="R34" s="27">
        <f>SUMIF(KGPCO_2821001!$A$14:$A$24,$B34,KGPCO_2821001!$L$14:$L$24)*-1</f>
        <v>13735.550000000003</v>
      </c>
      <c r="S34" s="27">
        <f>SUMIF(KGPCO_2821001!$A$3:$A$13,$B34,KGPCO_2821001!$L$3:$L$13)*-1</f>
        <v>264706.5</v>
      </c>
    </row>
    <row r="35" spans="1:19" x14ac:dyDescent="0.25">
      <c r="A35" s="16">
        <f t="shared" si="0"/>
        <v>21</v>
      </c>
      <c r="B35" s="3" t="s">
        <v>85</v>
      </c>
      <c r="C35" s="5">
        <f t="shared" si="4"/>
        <v>400787</v>
      </c>
      <c r="D35" s="5">
        <f>SUM(Q35:S35)</f>
        <v>374655.75</v>
      </c>
      <c r="E35" s="5"/>
      <c r="F35" s="5"/>
      <c r="G35" s="5">
        <f>ROUND(SUM(C35:F35)/2,0)</f>
        <v>387721</v>
      </c>
      <c r="H35" s="5"/>
      <c r="I35" s="5">
        <f t="shared" si="7"/>
        <v>0</v>
      </c>
      <c r="J35" s="5">
        <f t="shared" si="7"/>
        <v>47476.2</v>
      </c>
      <c r="K35" s="5">
        <f t="shared" si="7"/>
        <v>340245.17499999999</v>
      </c>
      <c r="L35" s="5"/>
      <c r="M35" s="27">
        <v>0</v>
      </c>
      <c r="N35" s="27">
        <f>SUMIF(KGPCO_2821001!$A$14:$A$24,$B35,KGPCO_2821001!$K$14:$K$24)*-1</f>
        <v>48158.2</v>
      </c>
      <c r="O35" s="27">
        <f>SUMIF(KGPCO_2821001!$A$3:$A$13,$B35,KGPCO_2821001!$K$3:$K$13)*-1</f>
        <v>352628.8</v>
      </c>
      <c r="P35" s="5"/>
      <c r="Q35" s="27">
        <v>0</v>
      </c>
      <c r="R35" s="27">
        <f>SUMIF(KGPCO_2821001!$A$14:$A$24,$B35,KGPCO_2821001!$L$14:$L$24)*-1</f>
        <v>46794.2</v>
      </c>
      <c r="S35" s="27">
        <f>SUMIF(KGPCO_2821001!$A$3:$A$13,$B35,KGPCO_2821001!$L$3:$L$13)*-1</f>
        <v>327861.55</v>
      </c>
    </row>
    <row r="36" spans="1:19" x14ac:dyDescent="0.25">
      <c r="A36" s="16">
        <f t="shared" si="0"/>
        <v>22</v>
      </c>
      <c r="B36" s="3" t="s">
        <v>102</v>
      </c>
      <c r="C36" s="5">
        <f t="shared" si="4"/>
        <v>0</v>
      </c>
      <c r="D36" s="5">
        <f>SUM(Q36:S36)</f>
        <v>0</v>
      </c>
      <c r="E36" s="5"/>
      <c r="F36" s="5"/>
      <c r="G36" s="5">
        <f>ROUND(SUM(C36:F36)/2,0)</f>
        <v>0</v>
      </c>
      <c r="H36" s="5"/>
      <c r="I36" s="5">
        <f t="shared" si="7"/>
        <v>0</v>
      </c>
      <c r="J36" s="5">
        <f t="shared" si="7"/>
        <v>0</v>
      </c>
      <c r="K36" s="5">
        <f t="shared" si="7"/>
        <v>0</v>
      </c>
      <c r="L36" s="5"/>
      <c r="M36" s="27">
        <v>0</v>
      </c>
      <c r="N36" s="27">
        <f>SUMIF(KGPCO_2821001!$A$14:$A$24,$B36,KGPCO_2821001!$K$14:$K$24)*-1</f>
        <v>0</v>
      </c>
      <c r="O36" s="27">
        <f>SUMIF(KGPCO_2821001!$A$3:$A$13,$B36,KGPCO_2821001!$K$3:$K$13)*-1</f>
        <v>0</v>
      </c>
      <c r="P36" s="5"/>
      <c r="Q36" s="27">
        <v>0</v>
      </c>
      <c r="R36" s="27">
        <f>SUMIF(KGPCO_2821001!$A$14:$A$24,$B36,KGPCO_2821001!$L$14:$L$24)*-1</f>
        <v>0</v>
      </c>
      <c r="S36" s="27">
        <f>SUMIF(KGPCO_2821001!$A$3:$A$13,$B36,KGPCO_2821001!$L$3:$L$13)*-1</f>
        <v>0</v>
      </c>
    </row>
    <row r="37" spans="1:19" x14ac:dyDescent="0.25">
      <c r="A37" s="16">
        <f t="shared" si="0"/>
        <v>23</v>
      </c>
      <c r="B37" s="1" t="s">
        <v>25</v>
      </c>
      <c r="C37" s="22">
        <v>258.14999999999998</v>
      </c>
      <c r="D37" s="22">
        <v>258.14999999999998</v>
      </c>
      <c r="E37" s="5">
        <f t="shared" ref="E37:F39" si="9">-C37</f>
        <v>-258.14999999999998</v>
      </c>
      <c r="F37" s="5">
        <f t="shared" si="9"/>
        <v>-258.14999999999998</v>
      </c>
      <c r="G37" s="5">
        <f t="shared" si="6"/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25">
      <c r="A38" s="16">
        <f t="shared" si="0"/>
        <v>24</v>
      </c>
      <c r="B38" s="1" t="s">
        <v>37</v>
      </c>
      <c r="C38" s="22">
        <v>1947052.11</v>
      </c>
      <c r="D38" s="22">
        <v>1881507</v>
      </c>
      <c r="E38" s="5">
        <f t="shared" si="9"/>
        <v>-1947052.11</v>
      </c>
      <c r="F38" s="5">
        <f t="shared" si="9"/>
        <v>-1881507</v>
      </c>
      <c r="G38" s="5">
        <f t="shared" si="6"/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25">
      <c r="A39" s="16">
        <f t="shared" si="0"/>
        <v>25</v>
      </c>
      <c r="B39" s="1" t="s">
        <v>38</v>
      </c>
      <c r="C39" s="22">
        <v>-9447</v>
      </c>
      <c r="D39" s="22">
        <v>-10283</v>
      </c>
      <c r="E39" s="5">
        <f t="shared" si="9"/>
        <v>9447</v>
      </c>
      <c r="F39" s="5">
        <f t="shared" si="9"/>
        <v>10283</v>
      </c>
      <c r="G39" s="5">
        <f t="shared" si="6"/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25">
      <c r="A40" s="16">
        <f t="shared" si="0"/>
        <v>26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3.8" thickBot="1" x14ac:dyDescent="0.3">
      <c r="A41" s="16">
        <f t="shared" si="0"/>
        <v>27</v>
      </c>
      <c r="B41" s="1" t="s">
        <v>39</v>
      </c>
      <c r="C41" s="17">
        <f>SUM(C27:C40)</f>
        <v>24385891.310000002</v>
      </c>
      <c r="D41" s="17">
        <f>SUM(D27:D40)</f>
        <v>26242597.800000001</v>
      </c>
      <c r="E41" s="17">
        <f>SUM(E27:E40)</f>
        <v>-1937863.26</v>
      </c>
      <c r="F41" s="17">
        <f>SUM(F27:F40)</f>
        <v>-1871482.15</v>
      </c>
      <c r="G41" s="17">
        <f>SUM(G27:G40)</f>
        <v>23409572</v>
      </c>
      <c r="H41" s="5"/>
      <c r="I41" s="17">
        <f>SUM(I27:I40)</f>
        <v>0</v>
      </c>
      <c r="J41" s="17">
        <f>SUM(J27:J40)</f>
        <v>4816707</v>
      </c>
      <c r="K41" s="17">
        <f>SUM(K27:K40)</f>
        <v>18592864.849999998</v>
      </c>
      <c r="L41" s="5"/>
      <c r="M41" s="17">
        <f>SUM(M27:M40)</f>
        <v>0</v>
      </c>
      <c r="N41" s="17">
        <f>SUM(N27:N40)</f>
        <v>4673654.5000000009</v>
      </c>
      <c r="O41" s="17">
        <f>SUM(O27:O40)</f>
        <v>17774373.550000001</v>
      </c>
      <c r="P41" s="5"/>
      <c r="Q41" s="17">
        <f>SUM(Q27:Q40)</f>
        <v>0</v>
      </c>
      <c r="R41" s="17">
        <f>SUM(R27:R40)</f>
        <v>4959759.5</v>
      </c>
      <c r="S41" s="17">
        <f>SUM(S27:S40)</f>
        <v>19411356.149999999</v>
      </c>
    </row>
    <row r="42" spans="1:19" ht="13.8" thickTop="1" x14ac:dyDescent="0.25">
      <c r="A42" s="16">
        <f t="shared" si="0"/>
        <v>28</v>
      </c>
      <c r="C42" s="18"/>
      <c r="D42" s="18"/>
      <c r="E42" s="18"/>
      <c r="F42" s="18"/>
      <c r="G42" s="18"/>
      <c r="H42" s="5"/>
      <c r="I42" s="18"/>
      <c r="J42" s="18"/>
      <c r="K42" s="18"/>
      <c r="L42" s="5"/>
      <c r="M42" s="18"/>
      <c r="N42" s="18"/>
      <c r="O42" s="18"/>
      <c r="P42" s="5"/>
      <c r="Q42" s="18"/>
      <c r="R42" s="18"/>
      <c r="S42" s="18"/>
    </row>
    <row r="43" spans="1:19" x14ac:dyDescent="0.25">
      <c r="A43" s="16">
        <f t="shared" si="0"/>
        <v>29</v>
      </c>
      <c r="B43" s="3" t="s">
        <v>62</v>
      </c>
      <c r="C43" s="5" t="s">
        <v>24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x14ac:dyDescent="0.25">
      <c r="A44" s="16">
        <f t="shared" si="0"/>
        <v>30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x14ac:dyDescent="0.25">
      <c r="A45" s="16">
        <f t="shared" si="0"/>
        <v>31</v>
      </c>
      <c r="B45" s="3" t="s">
        <v>88</v>
      </c>
      <c r="C45" s="5">
        <f t="shared" ref="C45:C54" si="10">SUM(M45:O45)</f>
        <v>-2209343.15</v>
      </c>
      <c r="D45" s="5">
        <f t="shared" ref="D45:D54" si="11">SUM(Q45:S45)</f>
        <v>-2223067.35</v>
      </c>
      <c r="E45" s="5"/>
      <c r="F45" s="5"/>
      <c r="G45" s="5">
        <f>ROUND(SUM(C45:F45)/2,0)</f>
        <v>-2216205</v>
      </c>
      <c r="H45" s="5"/>
      <c r="I45" s="5">
        <f t="shared" ref="I45:K46" si="12">(+M45+Q45)/2</f>
        <v>0</v>
      </c>
      <c r="J45" s="5">
        <f t="shared" si="12"/>
        <v>-505769.6</v>
      </c>
      <c r="K45" s="5">
        <f t="shared" si="12"/>
        <v>-1710435.65</v>
      </c>
      <c r="L45" s="5"/>
      <c r="M45" s="27">
        <v>0</v>
      </c>
      <c r="N45" s="27">
        <f>SUMIF(KGPCO_2831001!$A$11:$A$17,$B45,KGPCO_2831001!$K$11:$K$17)*-1</f>
        <v>-516682.6</v>
      </c>
      <c r="O45" s="27">
        <f>SUMIF(KGPCO_2831001!$A$3:$A$10,$B45,KGPCO_2831001!$K$3:$K$10)*-1</f>
        <v>-1692660.55</v>
      </c>
      <c r="P45" s="5"/>
      <c r="Q45" s="27">
        <v>0</v>
      </c>
      <c r="R45" s="27">
        <f>SUMIF(KGPCO_2831001!$A$11:$A$17,$B45,KGPCO_2831001!$L$11:$L$17)*-1</f>
        <v>-494856.6</v>
      </c>
      <c r="S45" s="27">
        <f>SUMIF(KGPCO_2831001!$A$3:$A$10,$B45,KGPCO_2831001!$L$3:$L$10)*-1</f>
        <v>-1728210.75</v>
      </c>
    </row>
    <row r="46" spans="1:19" x14ac:dyDescent="0.25">
      <c r="A46" s="16">
        <f t="shared" si="0"/>
        <v>32</v>
      </c>
      <c r="B46" s="3" t="s">
        <v>109</v>
      </c>
      <c r="C46" s="5">
        <f>SUM(M46:O46)</f>
        <v>526873.97</v>
      </c>
      <c r="D46" s="5">
        <f>SUM(Q46:S46)</f>
        <v>526873.97</v>
      </c>
      <c r="E46" s="5"/>
      <c r="F46" s="5"/>
      <c r="G46" s="5">
        <f>ROUND(SUM(C46:F46)/2,0)</f>
        <v>526874</v>
      </c>
      <c r="H46" s="5"/>
      <c r="I46" s="5">
        <f t="shared" si="12"/>
        <v>0</v>
      </c>
      <c r="J46" s="5">
        <f t="shared" si="12"/>
        <v>0</v>
      </c>
      <c r="K46" s="5">
        <f t="shared" si="12"/>
        <v>526873.97</v>
      </c>
      <c r="L46" s="5"/>
      <c r="M46" s="27">
        <v>0</v>
      </c>
      <c r="N46" s="27">
        <f>SUMIF(KGPCO_2831001!$A$11:$A$17,$B46,KGPCO_2831001!$K$11:$K$17)*-1</f>
        <v>0</v>
      </c>
      <c r="O46" s="27">
        <f>SUMIF(KGPCO_2831001!$A$3:$A$10,$B46,KGPCO_2831001!$K$3:$K$10)*-1</f>
        <v>526873.97</v>
      </c>
      <c r="P46" s="5"/>
      <c r="Q46" s="27">
        <v>0</v>
      </c>
      <c r="R46" s="27">
        <f>SUMIF(KGPCO_2831001!$A$11:$A$17,$B46,KGPCO_2831001!$L$11:$L$17)*-1</f>
        <v>0</v>
      </c>
      <c r="S46" s="27">
        <f>SUMIF(KGPCO_2831001!$A$3:$A$10,$B46,KGPCO_2831001!$L$3:$L$10)*-1</f>
        <v>526873.97</v>
      </c>
    </row>
    <row r="47" spans="1:19" x14ac:dyDescent="0.25">
      <c r="A47" s="16">
        <f t="shared" si="0"/>
        <v>33</v>
      </c>
      <c r="B47" s="1" t="s">
        <v>284</v>
      </c>
      <c r="C47" s="5">
        <f t="shared" si="10"/>
        <v>2084.36</v>
      </c>
      <c r="D47" s="5">
        <f t="shared" si="11"/>
        <v>2084.36</v>
      </c>
      <c r="E47" s="5"/>
      <c r="F47" s="5"/>
      <c r="G47" s="5">
        <f t="shared" ref="G47:G57" si="13">ROUND(SUM(C47:F47)/2,0)</f>
        <v>2084</v>
      </c>
      <c r="H47" s="5"/>
      <c r="I47" s="5">
        <f>(+M47+Q47)/2</f>
        <v>0</v>
      </c>
      <c r="J47" s="5">
        <f>(+N47+R47)/2</f>
        <v>2084.36</v>
      </c>
      <c r="K47" s="5">
        <f>(+O47+S47)/2</f>
        <v>0</v>
      </c>
      <c r="L47" s="5"/>
      <c r="M47" s="27">
        <v>0</v>
      </c>
      <c r="N47" s="27">
        <f>SUMIF(KGPCO_2831001!$A$11:$A$17,$B47,KGPCO_2831001!$K$11:$K$17)*-1</f>
        <v>2084.36</v>
      </c>
      <c r="O47" s="27">
        <f>SUMIF(KGPCO_2831001!$A$3:$A$10,$B47,KGPCO_2831001!$K$3:$K$10)*-1</f>
        <v>0</v>
      </c>
      <c r="P47" s="5"/>
      <c r="Q47" s="27">
        <v>0</v>
      </c>
      <c r="R47" s="27">
        <f>SUMIF(KGPCO_2831001!$A$11:$A$17,$B47,KGPCO_2831001!$L$11:$L$17)*-1</f>
        <v>2084.36</v>
      </c>
      <c r="S47" s="27">
        <f>SUMIF(KGPCO_2831001!$A$3:$A$10,$B47,KGPCO_2831001!$L$3:$L$10)*-1</f>
        <v>0</v>
      </c>
    </row>
    <row r="48" spans="1:19" x14ac:dyDescent="0.25">
      <c r="A48" s="16">
        <f t="shared" si="0"/>
        <v>34</v>
      </c>
      <c r="B48" s="3" t="s">
        <v>307</v>
      </c>
      <c r="C48" s="5">
        <f t="shared" si="10"/>
        <v>2209343.15</v>
      </c>
      <c r="D48" s="5">
        <f t="shared" si="11"/>
        <v>2223067.35</v>
      </c>
      <c r="E48" s="5"/>
      <c r="F48" s="5"/>
      <c r="G48" s="5">
        <f>ROUND(SUM(C48:F48)/2,0)</f>
        <v>2216205</v>
      </c>
      <c r="H48" s="5"/>
      <c r="I48" s="5">
        <f t="shared" ref="I48:K54" si="14">(+M48+Q48)/2</f>
        <v>0</v>
      </c>
      <c r="J48" s="5">
        <f t="shared" si="14"/>
        <v>505769.6</v>
      </c>
      <c r="K48" s="5">
        <f t="shared" si="14"/>
        <v>1710435.65</v>
      </c>
      <c r="L48" s="5"/>
      <c r="M48" s="27">
        <v>0</v>
      </c>
      <c r="N48" s="27">
        <f>SUMIF(KGPCO_2831001!$A$11:$A$17,$B48,KGPCO_2831001!$K$11:$K$17)*-1</f>
        <v>516682.6</v>
      </c>
      <c r="O48" s="27">
        <f>SUMIF(KGPCO_2831001!$A$3:$A$10,$B48,KGPCO_2831001!$K$3:$K$10)*-1</f>
        <v>1692660.55</v>
      </c>
      <c r="P48" s="5"/>
      <c r="Q48" s="27">
        <v>0</v>
      </c>
      <c r="R48" s="27">
        <f>SUMIF(KGPCO_2831001!$A$11:$A$17,$B48,KGPCO_2831001!$L$11:$L$17)*-1</f>
        <v>494856.6</v>
      </c>
      <c r="S48" s="27">
        <f>SUMIF(KGPCO_2831001!$A$3:$A$10,$B48,KGPCO_2831001!$L$3:$L$10)*-1</f>
        <v>1728210.75</v>
      </c>
    </row>
    <row r="49" spans="1:19" x14ac:dyDescent="0.25">
      <c r="A49" s="16">
        <f t="shared" si="0"/>
        <v>35</v>
      </c>
      <c r="B49" s="3" t="s">
        <v>311</v>
      </c>
      <c r="C49" s="5">
        <f t="shared" si="10"/>
        <v>-26192.200000000004</v>
      </c>
      <c r="D49" s="5">
        <f t="shared" si="11"/>
        <v>105589.4</v>
      </c>
      <c r="E49" s="5"/>
      <c r="F49" s="5"/>
      <c r="G49" s="5">
        <f>ROUND(SUM(C49:F49)/2,0)</f>
        <v>39699</v>
      </c>
      <c r="H49" s="5"/>
      <c r="I49" s="5">
        <f t="shared" si="14"/>
        <v>0</v>
      </c>
      <c r="J49" s="5">
        <f t="shared" si="14"/>
        <v>23059.204999999998</v>
      </c>
      <c r="K49" s="5">
        <f t="shared" si="14"/>
        <v>16639.394999999997</v>
      </c>
      <c r="L49" s="5"/>
      <c r="M49" s="27">
        <v>0</v>
      </c>
      <c r="N49" s="27">
        <f>SUMIF(KGPCO_2831001!$A$11:$A$17,$B49,KGPCO_2831001!$K$11:$K$17)*-1</f>
        <v>12853.71</v>
      </c>
      <c r="O49" s="27">
        <f>SUMIF(KGPCO_2831001!$A$3:$A$10,$B49,KGPCO_2831001!$K$3:$K$10)*-1</f>
        <v>-39045.910000000003</v>
      </c>
      <c r="P49" s="5"/>
      <c r="Q49" s="27">
        <v>0</v>
      </c>
      <c r="R49" s="27">
        <f>SUMIF(KGPCO_2831001!$A$11:$A$17,$B49,KGPCO_2831001!$L$11:$L$17)*-1</f>
        <v>33264.699999999997</v>
      </c>
      <c r="S49" s="27">
        <f>SUMIF(KGPCO_2831001!$A$3:$A$10,$B49,KGPCO_2831001!$L$3:$L$10)*-1</f>
        <v>72324.7</v>
      </c>
    </row>
    <row r="50" spans="1:19" x14ac:dyDescent="0.25">
      <c r="A50" s="16">
        <f t="shared" si="0"/>
        <v>36</v>
      </c>
      <c r="B50" s="21" t="s">
        <v>1134</v>
      </c>
      <c r="C50" s="5">
        <f>SUM(M50:O50)</f>
        <v>107556.22</v>
      </c>
      <c r="D50" s="5">
        <f>SUM(Q50:S50)</f>
        <v>165150.74</v>
      </c>
      <c r="E50" s="5"/>
      <c r="F50" s="5"/>
      <c r="G50" s="5">
        <f>ROUND(SUM(C50:F50)/2,0)</f>
        <v>136353</v>
      </c>
      <c r="H50" s="5"/>
      <c r="I50" s="5">
        <f t="shared" si="14"/>
        <v>0</v>
      </c>
      <c r="J50" s="5">
        <f t="shared" si="14"/>
        <v>0</v>
      </c>
      <c r="K50" s="5">
        <f t="shared" si="14"/>
        <v>136353.47999999998</v>
      </c>
      <c r="L50" s="5"/>
      <c r="M50" s="27">
        <v>0</v>
      </c>
      <c r="N50" s="27">
        <f>SUMIF(KGPCO_2831001!$A$11:$A$17,$B50,KGPCO_2831001!$K$11:$K$17)*-1</f>
        <v>0</v>
      </c>
      <c r="O50" s="27">
        <f>SUMIF(KGPCO_2831001!$A$3:$A$10,$B50,KGPCO_2831001!$K$3:$K$10)*-1</f>
        <v>107556.22</v>
      </c>
      <c r="P50" s="5"/>
      <c r="Q50" s="27">
        <v>0</v>
      </c>
      <c r="R50" s="27">
        <f>SUMIF(KGPCO_2831001!$A$11:$A$17,$B50,KGPCO_2831001!$L$11:$L$17)*-1</f>
        <v>0</v>
      </c>
      <c r="S50" s="27">
        <f>SUMIF(KGPCO_2831001!$A$3:$A$10,$B50,KGPCO_2831001!$L$3:$L$10)*-1</f>
        <v>165150.74</v>
      </c>
    </row>
    <row r="51" spans="1:19" x14ac:dyDescent="0.25">
      <c r="A51" s="16">
        <f t="shared" si="0"/>
        <v>37</v>
      </c>
      <c r="B51" s="1" t="s">
        <v>403</v>
      </c>
      <c r="C51" s="5">
        <f t="shared" si="10"/>
        <v>366788.94</v>
      </c>
      <c r="D51" s="5">
        <f t="shared" si="11"/>
        <v>423722.74</v>
      </c>
      <c r="E51" s="5"/>
      <c r="F51" s="5"/>
      <c r="G51" s="5">
        <f t="shared" si="13"/>
        <v>395256</v>
      </c>
      <c r="H51" s="5"/>
      <c r="I51" s="5">
        <f t="shared" si="14"/>
        <v>0</v>
      </c>
      <c r="J51" s="5">
        <f t="shared" si="14"/>
        <v>80999.125</v>
      </c>
      <c r="K51" s="5">
        <f t="shared" si="14"/>
        <v>314256.71499999997</v>
      </c>
      <c r="L51" s="5"/>
      <c r="M51" s="27">
        <v>0</v>
      </c>
      <c r="N51" s="27">
        <f>SUMIF(KGPCO_2831001!$A$11:$A$17,$B51,KGPCO_2831001!$K$11:$K$17)*-1</f>
        <v>110087.8</v>
      </c>
      <c r="O51" s="27">
        <f>SUMIF(KGPCO_2831001!$A$3:$A$10,$B51,KGPCO_2831001!$K$3:$K$10)*-1</f>
        <v>256701.14</v>
      </c>
      <c r="P51" s="5"/>
      <c r="Q51" s="27">
        <v>0</v>
      </c>
      <c r="R51" s="27">
        <f>SUMIF(KGPCO_2831001!$A$11:$A$17,$B51,KGPCO_2831001!$L$11:$L$17)*-1</f>
        <v>51910.45</v>
      </c>
      <c r="S51" s="27">
        <f>SUMIF(KGPCO_2831001!$A$3:$A$10,$B51,KGPCO_2831001!$L$3:$L$10)*-1</f>
        <v>371812.29</v>
      </c>
    </row>
    <row r="52" spans="1:19" x14ac:dyDescent="0.25">
      <c r="A52" s="16">
        <f t="shared" si="0"/>
        <v>38</v>
      </c>
      <c r="B52" s="1" t="s">
        <v>43</v>
      </c>
      <c r="C52" s="5">
        <f t="shared" ref="C52" si="15">SUM(M52:O52)</f>
        <v>0</v>
      </c>
      <c r="D52" s="5">
        <f t="shared" si="11"/>
        <v>0</v>
      </c>
      <c r="E52" s="5"/>
      <c r="F52" s="5"/>
      <c r="G52" s="5">
        <f t="shared" si="13"/>
        <v>0</v>
      </c>
      <c r="H52" s="5"/>
      <c r="I52" s="5">
        <f t="shared" si="14"/>
        <v>0</v>
      </c>
      <c r="J52" s="5">
        <f t="shared" si="14"/>
        <v>0</v>
      </c>
      <c r="K52" s="5">
        <f t="shared" si="14"/>
        <v>0</v>
      </c>
      <c r="L52" s="5"/>
      <c r="M52" s="27">
        <v>0</v>
      </c>
      <c r="N52" s="27">
        <f>SUMIF(KGPCO_2831001!$A$11:$A$17,$B52,KGPCO_2831001!$K$11:$K$17)*-1</f>
        <v>0</v>
      </c>
      <c r="O52" s="27">
        <f>SUMIF(KGPCO_2831001!$A$3:$A$10,$B52,KGPCO_2831001!$K$3:$K$10)*-1</f>
        <v>0</v>
      </c>
      <c r="P52" s="5"/>
      <c r="Q52" s="27">
        <v>0</v>
      </c>
      <c r="R52" s="27">
        <f>SUMIF(KGPCO_2831001!$A$11:$A$17,$B52,KGPCO_2831001!$L$11:$L$17)*-1</f>
        <v>0</v>
      </c>
      <c r="S52" s="27">
        <f>SUMIF(KGPCO_2831001!$A$3:$A$10,$B52,KGPCO_2831001!$L$3:$L$10)*-1</f>
        <v>0</v>
      </c>
    </row>
    <row r="53" spans="1:19" x14ac:dyDescent="0.25">
      <c r="A53" s="16">
        <f t="shared" si="0"/>
        <v>39</v>
      </c>
      <c r="B53" s="21" t="s">
        <v>431</v>
      </c>
      <c r="C53" s="5">
        <f>SUM(M53:O53)</f>
        <v>96174.26999999999</v>
      </c>
      <c r="D53" s="5">
        <f>SUM(Q53:S53)</f>
        <v>85488.260000000009</v>
      </c>
      <c r="E53" s="5"/>
      <c r="F53" s="5"/>
      <c r="G53" s="5">
        <f>ROUND(SUM(C53:F53)/2,0)</f>
        <v>90831</v>
      </c>
      <c r="H53" s="5"/>
      <c r="I53" s="5">
        <f t="shared" si="14"/>
        <v>0</v>
      </c>
      <c r="J53" s="5">
        <f t="shared" si="14"/>
        <v>13097.165000000001</v>
      </c>
      <c r="K53" s="5">
        <f t="shared" si="14"/>
        <v>77734.100000000006</v>
      </c>
      <c r="L53" s="5"/>
      <c r="M53" s="27">
        <v>0</v>
      </c>
      <c r="N53" s="27">
        <f>SUMIF(KGPCO_2831001!$A$11:$A$17,$B53,KGPCO_2831001!$K$11:$K$17)*-1</f>
        <v>13867.59</v>
      </c>
      <c r="O53" s="27">
        <f>SUMIF(KGPCO_2831001!$A$3:$A$10,$B53,KGPCO_2831001!$K$3:$K$10)*-1</f>
        <v>82306.679999999993</v>
      </c>
      <c r="P53" s="5"/>
      <c r="Q53" s="27">
        <v>0</v>
      </c>
      <c r="R53" s="27">
        <f>SUMIF(KGPCO_2831001!$A$11:$A$17,$B53,KGPCO_2831001!$L$11:$L$17)*-1</f>
        <v>12326.74</v>
      </c>
      <c r="S53" s="27">
        <f>SUMIF(KGPCO_2831001!$A$3:$A$10,$B53,KGPCO_2831001!$L$3:$L$10)*-1</f>
        <v>73161.52</v>
      </c>
    </row>
    <row r="54" spans="1:19" x14ac:dyDescent="0.25">
      <c r="A54" s="16">
        <f t="shared" si="0"/>
        <v>40</v>
      </c>
      <c r="B54" s="1" t="s">
        <v>44</v>
      </c>
      <c r="C54" s="5">
        <f t="shared" si="10"/>
        <v>116181.79999999999</v>
      </c>
      <c r="D54" s="5">
        <f t="shared" si="11"/>
        <v>84008.959999999992</v>
      </c>
      <c r="E54" s="5"/>
      <c r="F54" s="5"/>
      <c r="G54" s="5">
        <f t="shared" si="13"/>
        <v>100095</v>
      </c>
      <c r="H54" s="5"/>
      <c r="I54" s="5">
        <f t="shared" si="14"/>
        <v>0</v>
      </c>
      <c r="J54" s="5">
        <f t="shared" si="14"/>
        <v>8560.09</v>
      </c>
      <c r="K54" s="5">
        <f t="shared" si="14"/>
        <v>91535.29</v>
      </c>
      <c r="L54" s="5"/>
      <c r="M54" s="27">
        <v>0</v>
      </c>
      <c r="N54" s="27">
        <f>SUMIF(KGPCO_2831001!$A$11:$A$17,$B54,KGPCO_2831001!$K$11:$K$17)*-1</f>
        <v>11719.4</v>
      </c>
      <c r="O54" s="27">
        <f>SUMIF(KGPCO_2831001!$A$3:$A$10,$B54,KGPCO_2831001!$K$3:$K$10)*-1</f>
        <v>104462.39999999999</v>
      </c>
      <c r="P54" s="5"/>
      <c r="Q54" s="27">
        <v>0</v>
      </c>
      <c r="R54" s="27">
        <f>SUMIF(KGPCO_2831001!$A$11:$A$17,$B54,KGPCO_2831001!$L$11:$L$17)*-1</f>
        <v>5400.78</v>
      </c>
      <c r="S54" s="27">
        <f>SUMIF(KGPCO_2831001!$A$3:$A$10,$B54,KGPCO_2831001!$L$3:$L$10)*-1</f>
        <v>78608.179999999993</v>
      </c>
    </row>
    <row r="55" spans="1:19" x14ac:dyDescent="0.25">
      <c r="A55" s="16">
        <f t="shared" si="0"/>
        <v>41</v>
      </c>
      <c r="B55" s="1" t="s">
        <v>25</v>
      </c>
      <c r="C55" s="22">
        <v>0</v>
      </c>
      <c r="D55" s="22">
        <v>0</v>
      </c>
      <c r="E55" s="5">
        <f t="shared" ref="E55:F57" si="16">-C55</f>
        <v>0</v>
      </c>
      <c r="F55" s="5">
        <f t="shared" si="16"/>
        <v>0</v>
      </c>
      <c r="G55" s="5">
        <f t="shared" si="13"/>
        <v>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x14ac:dyDescent="0.25">
      <c r="A56" s="16">
        <f t="shared" si="0"/>
        <v>42</v>
      </c>
      <c r="B56" s="1" t="s">
        <v>45</v>
      </c>
      <c r="C56" s="22">
        <v>2120878.5299999998</v>
      </c>
      <c r="D56" s="22">
        <v>2114353</v>
      </c>
      <c r="E56" s="5">
        <f t="shared" si="16"/>
        <v>-2120878.5299999998</v>
      </c>
      <c r="F56" s="5">
        <f t="shared" si="16"/>
        <v>-2114353</v>
      </c>
      <c r="G56" s="5">
        <f t="shared" si="13"/>
        <v>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x14ac:dyDescent="0.25">
      <c r="A57" s="16">
        <f t="shared" si="0"/>
        <v>43</v>
      </c>
      <c r="B57" s="1" t="s">
        <v>46</v>
      </c>
      <c r="C57" s="22">
        <v>0</v>
      </c>
      <c r="D57" s="22">
        <v>0</v>
      </c>
      <c r="E57" s="5">
        <f t="shared" si="16"/>
        <v>0</v>
      </c>
      <c r="F57" s="5">
        <f t="shared" si="16"/>
        <v>0</v>
      </c>
      <c r="G57" s="5">
        <f t="shared" si="13"/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x14ac:dyDescent="0.25">
      <c r="A58" s="16">
        <f t="shared" si="0"/>
        <v>44</v>
      </c>
      <c r="B58" s="1" t="s">
        <v>47</v>
      </c>
      <c r="C58" s="22">
        <v>0</v>
      </c>
      <c r="D58" s="22">
        <v>0</v>
      </c>
      <c r="E58" s="5">
        <f>-C58</f>
        <v>0</v>
      </c>
      <c r="F58" s="5">
        <f>-D58</f>
        <v>0</v>
      </c>
      <c r="G58" s="5">
        <f>ROUND(SUM(C58:F58)/2,0)</f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x14ac:dyDescent="0.25">
      <c r="A59" s="16">
        <f t="shared" si="0"/>
        <v>45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3.8" thickBot="1" x14ac:dyDescent="0.3">
      <c r="A60" s="16">
        <f t="shared" si="0"/>
        <v>46</v>
      </c>
      <c r="B60" s="1"/>
      <c r="C60" s="17">
        <f>SUM(C45:C59)</f>
        <v>3310345.8899999997</v>
      </c>
      <c r="D60" s="17">
        <f>SUM(D45:D59)</f>
        <v>3507271.4299999997</v>
      </c>
      <c r="E60" s="17">
        <f>SUM(E45:E59)</f>
        <v>-2120878.5299999998</v>
      </c>
      <c r="F60" s="17">
        <f>SUM(F45:F59)</f>
        <v>-2114353</v>
      </c>
      <c r="G60" s="17">
        <f>SUM(G45:G59)</f>
        <v>1291192</v>
      </c>
      <c r="H60" s="5"/>
      <c r="I60" s="17">
        <f>SUM(I45:I59)</f>
        <v>0</v>
      </c>
      <c r="J60" s="17">
        <f>SUM(J45:J59)</f>
        <v>127799.94499999998</v>
      </c>
      <c r="K60" s="17">
        <f>SUM(K45:K59)</f>
        <v>1163392.95</v>
      </c>
      <c r="L60" s="5"/>
      <c r="M60" s="17">
        <f>SUM(M45:M59)</f>
        <v>0</v>
      </c>
      <c r="N60" s="17">
        <f>SUM(N45:N59)</f>
        <v>150612.85999999999</v>
      </c>
      <c r="O60" s="17">
        <f>SUM(O45:O59)</f>
        <v>1038854.4999999999</v>
      </c>
      <c r="P60" s="5"/>
      <c r="Q60" s="17">
        <f>SUM(Q45:Q59)</f>
        <v>0</v>
      </c>
      <c r="R60" s="17">
        <f>SUM(R45:R59)</f>
        <v>104987.02999999998</v>
      </c>
      <c r="S60" s="17">
        <f>SUM(S45:S59)</f>
        <v>1287931.3999999999</v>
      </c>
    </row>
    <row r="61" spans="1:19" ht="13.8" thickTop="1" x14ac:dyDescent="0.25">
      <c r="A61" s="16">
        <f t="shared" si="0"/>
        <v>47</v>
      </c>
      <c r="C61" s="18"/>
      <c r="D61" s="18"/>
      <c r="E61" s="18"/>
      <c r="F61" s="18"/>
      <c r="G61" s="18"/>
      <c r="H61" s="5"/>
      <c r="I61" s="18"/>
      <c r="J61" s="18"/>
      <c r="K61" s="18"/>
      <c r="L61" s="5"/>
      <c r="M61" s="18"/>
      <c r="N61" s="18"/>
      <c r="O61" s="18"/>
      <c r="P61" s="5"/>
      <c r="Q61" s="18"/>
      <c r="R61" s="18"/>
      <c r="S61" s="18"/>
    </row>
    <row r="62" spans="1:19" x14ac:dyDescent="0.25">
      <c r="A62" s="16">
        <f t="shared" si="0"/>
        <v>48</v>
      </c>
      <c r="C62" s="5"/>
      <c r="D62" s="5" t="s">
        <v>24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x14ac:dyDescent="0.25">
      <c r="A63" s="16">
        <f t="shared" si="0"/>
        <v>49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25">
      <c r="A64" s="16">
        <f t="shared" si="0"/>
        <v>50</v>
      </c>
      <c r="B64" s="1" t="s">
        <v>49</v>
      </c>
      <c r="C64" s="22">
        <v>3146822</v>
      </c>
      <c r="D64" s="22">
        <v>3279622</v>
      </c>
      <c r="E64" s="5">
        <f>-C64</f>
        <v>-3146822</v>
      </c>
      <c r="F64" s="5">
        <f>-D64</f>
        <v>-3279622</v>
      </c>
      <c r="G64" s="5">
        <f>ROUND(SUM(C64:F64)/2,0)</f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x14ac:dyDescent="0.25">
      <c r="A65" s="16">
        <f t="shared" si="0"/>
        <v>51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3.8" thickBot="1" x14ac:dyDescent="0.3">
      <c r="A66" s="16">
        <f t="shared" si="0"/>
        <v>52</v>
      </c>
      <c r="B66" s="1" t="s">
        <v>48</v>
      </c>
      <c r="C66" s="17">
        <f>SUM(C60+C64)</f>
        <v>6457167.8899999997</v>
      </c>
      <c r="D66" s="17">
        <f>SUM(D60+D64)</f>
        <v>6786893.4299999997</v>
      </c>
      <c r="E66" s="17">
        <f>SUM(E60+E64)</f>
        <v>-5267700.5299999993</v>
      </c>
      <c r="F66" s="17">
        <f>SUM(F60+F64)</f>
        <v>-5393975</v>
      </c>
      <c r="G66" s="17">
        <f>SUM(G60+G64)</f>
        <v>1291192</v>
      </c>
      <c r="H66" s="5"/>
      <c r="I66" s="17">
        <f>SUM(I60+I64)</f>
        <v>0</v>
      </c>
      <c r="J66" s="17">
        <f>SUM(J60+J64)</f>
        <v>127799.94499999998</v>
      </c>
      <c r="K66" s="17">
        <f>SUM(K60+K64)</f>
        <v>1163392.95</v>
      </c>
      <c r="L66" s="5"/>
      <c r="M66" s="17">
        <f>SUM(M60+M64)</f>
        <v>0</v>
      </c>
      <c r="N66" s="17">
        <f>SUM(N60+N64)</f>
        <v>150612.85999999999</v>
      </c>
      <c r="O66" s="17">
        <f>SUM(O60+O64)</f>
        <v>1038854.4999999999</v>
      </c>
      <c r="P66" s="5"/>
      <c r="Q66" s="17">
        <f>SUM(Q60+Q64)</f>
        <v>0</v>
      </c>
      <c r="R66" s="17">
        <f>SUM(R60+R64)</f>
        <v>104987.02999999998</v>
      </c>
      <c r="S66" s="17">
        <f>SUM(S60+S64)</f>
        <v>1287931.3999999999</v>
      </c>
    </row>
    <row r="67" spans="1:19" ht="13.8" thickTop="1" x14ac:dyDescent="0.25">
      <c r="A67" s="16">
        <f t="shared" si="0"/>
        <v>53</v>
      </c>
      <c r="C67" s="18"/>
      <c r="D67" s="18"/>
      <c r="E67" s="18"/>
      <c r="F67" s="18"/>
      <c r="G67" s="18"/>
      <c r="H67" s="5"/>
      <c r="I67" s="18"/>
      <c r="J67" s="18"/>
      <c r="K67" s="18"/>
      <c r="L67" s="5"/>
      <c r="M67" s="18"/>
      <c r="N67" s="18"/>
      <c r="O67" s="18"/>
      <c r="P67" s="5"/>
      <c r="Q67" s="18"/>
      <c r="R67" s="18"/>
      <c r="S67" s="18"/>
    </row>
    <row r="68" spans="1:19" x14ac:dyDescent="0.25">
      <c r="A68" s="16">
        <f t="shared" si="0"/>
        <v>54</v>
      </c>
      <c r="B68" s="1" t="s">
        <v>50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x14ac:dyDescent="0.25">
      <c r="A69" s="16">
        <f t="shared" si="0"/>
        <v>55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x14ac:dyDescent="0.25">
      <c r="A70" s="16">
        <f t="shared" si="0"/>
        <v>56</v>
      </c>
      <c r="B70" s="1" t="s">
        <v>51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x14ac:dyDescent="0.25">
      <c r="A71" s="16">
        <f t="shared" si="0"/>
        <v>57</v>
      </c>
      <c r="C71" s="5"/>
      <c r="D71" s="19"/>
      <c r="E71" s="19"/>
      <c r="F71" s="19"/>
      <c r="G71" s="19"/>
      <c r="H71" s="19"/>
      <c r="I71" s="19"/>
      <c r="J71" s="19"/>
      <c r="K71" s="19"/>
      <c r="L71" s="19"/>
      <c r="M71" s="5"/>
      <c r="N71" s="5"/>
      <c r="O71" s="5"/>
      <c r="P71" s="5"/>
      <c r="Q71" s="5"/>
      <c r="R71" s="5"/>
      <c r="S71" s="5"/>
    </row>
    <row r="72" spans="1:19" x14ac:dyDescent="0.25">
      <c r="A72" s="16">
        <f t="shared" si="0"/>
        <v>58</v>
      </c>
      <c r="B72" s="1" t="s">
        <v>52</v>
      </c>
      <c r="C72" s="5"/>
      <c r="D72" s="19"/>
      <c r="E72" s="19"/>
      <c r="F72" s="19"/>
      <c r="G72" s="19"/>
      <c r="H72" s="19"/>
      <c r="I72" s="19"/>
      <c r="J72" s="19"/>
      <c r="K72" s="19"/>
      <c r="L72" s="19"/>
      <c r="M72" s="5"/>
      <c r="N72" s="5"/>
      <c r="O72" s="5"/>
      <c r="P72" s="5"/>
      <c r="Q72" s="5"/>
      <c r="R72" s="5"/>
      <c r="S72" s="5"/>
    </row>
    <row r="73" spans="1:19" x14ac:dyDescent="0.25">
      <c r="A73" s="16">
        <f t="shared" si="0"/>
        <v>59</v>
      </c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x14ac:dyDescent="0.25">
      <c r="A74" s="16">
        <f t="shared" si="0"/>
        <v>60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x14ac:dyDescent="0.25">
      <c r="A75" s="16">
        <f t="shared" si="0"/>
        <v>61</v>
      </c>
      <c r="B75" s="3" t="s">
        <v>53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x14ac:dyDescent="0.25">
      <c r="A76" s="16">
        <f t="shared" si="0"/>
        <v>62</v>
      </c>
      <c r="B76" s="3" t="s">
        <v>54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x14ac:dyDescent="0.25">
      <c r="A77" s="16">
        <f t="shared" si="0"/>
        <v>63</v>
      </c>
      <c r="B77" s="1" t="s">
        <v>905</v>
      </c>
      <c r="C77" s="5">
        <f>SUM(M77:O77)</f>
        <v>450</v>
      </c>
      <c r="D77" s="5">
        <f>SUM(Q77:S77)</f>
        <v>88</v>
      </c>
      <c r="E77" s="5"/>
      <c r="F77" s="5"/>
      <c r="G77" s="5">
        <f>ROUND(SUM(C77:F77)/2,0)</f>
        <v>269</v>
      </c>
      <c r="H77" s="5"/>
      <c r="I77" s="5">
        <f>(+M77+Q77)/2</f>
        <v>0</v>
      </c>
      <c r="J77" s="5">
        <f>(+N77+R77)/2</f>
        <v>51.5</v>
      </c>
      <c r="K77" s="5">
        <f>(+O77+S77)/2</f>
        <v>217.5</v>
      </c>
      <c r="L77" s="5"/>
      <c r="M77" s="22">
        <v>0</v>
      </c>
      <c r="N77" s="22">
        <v>86</v>
      </c>
      <c r="O77" s="22">
        <v>364</v>
      </c>
      <c r="P77" s="5"/>
      <c r="Q77" s="22">
        <v>0</v>
      </c>
      <c r="R77" s="22">
        <v>17</v>
      </c>
      <c r="S77" s="22">
        <v>71</v>
      </c>
    </row>
    <row r="78" spans="1:19" x14ac:dyDescent="0.25">
      <c r="A78" s="16">
        <f t="shared" si="0"/>
        <v>64</v>
      </c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3.8" thickBot="1" x14ac:dyDescent="0.3">
      <c r="A79" s="16">
        <f t="shared" si="0"/>
        <v>65</v>
      </c>
      <c r="B79" s="3" t="s">
        <v>55</v>
      </c>
      <c r="C79" s="17">
        <f>SUM(C77:C78)</f>
        <v>450</v>
      </c>
      <c r="D79" s="17">
        <f>SUM(D77:D78)</f>
        <v>88</v>
      </c>
      <c r="E79" s="17">
        <f>SUM(E77:E78)</f>
        <v>0</v>
      </c>
      <c r="F79" s="17">
        <f>SUM(F77:F78)</f>
        <v>0</v>
      </c>
      <c r="G79" s="17">
        <f>SUM(G77:G78)</f>
        <v>269</v>
      </c>
      <c r="H79" s="5"/>
      <c r="I79" s="17">
        <f>SUM(I77:I78)</f>
        <v>0</v>
      </c>
      <c r="J79" s="17">
        <f>SUM(J77:J78)</f>
        <v>51.5</v>
      </c>
      <c r="K79" s="17">
        <f>SUM(K77:K78)</f>
        <v>217.5</v>
      </c>
      <c r="L79" s="5"/>
      <c r="M79" s="17">
        <f>SUM(M77:M78)</f>
        <v>0</v>
      </c>
      <c r="N79" s="17">
        <f>SUM(N77:N78)</f>
        <v>86</v>
      </c>
      <c r="O79" s="17">
        <f>SUM(O77:O78)</f>
        <v>364</v>
      </c>
      <c r="P79" s="5"/>
      <c r="Q79" s="17">
        <f>SUM(Q77:Q78)</f>
        <v>0</v>
      </c>
      <c r="R79" s="17">
        <f>SUM(R77:R78)</f>
        <v>17</v>
      </c>
      <c r="S79" s="17">
        <f>SUM(S77:S78)</f>
        <v>71</v>
      </c>
    </row>
    <row r="80" spans="1:19" ht="13.8" thickTop="1" x14ac:dyDescent="0.25">
      <c r="A80" s="16"/>
      <c r="C80" s="18"/>
      <c r="D80" s="18"/>
      <c r="E80" s="18"/>
      <c r="F80" s="18"/>
      <c r="G80" s="18"/>
      <c r="H80" s="5"/>
      <c r="I80" s="18"/>
      <c r="J80" s="18"/>
      <c r="K80" s="18"/>
      <c r="L80" s="5"/>
      <c r="M80" s="18"/>
      <c r="N80" s="18"/>
      <c r="O80" s="18"/>
      <c r="P80" s="5"/>
      <c r="Q80" s="18"/>
      <c r="R80" s="18"/>
      <c r="S80" s="18"/>
    </row>
  </sheetData>
  <pageMargins left="0.75" right="0.25" top="0.5" bottom="0.5" header="0.25" footer="0.25"/>
  <pageSetup scale="65" orientation="portrait" r:id="rId1"/>
  <headerFooter alignWithMargins="0">
    <oddHeader>&amp;RSTATEMENT AF
PAGE &amp;P OF &amp;N</oddHeader>
  </headerFooter>
  <colBreaks count="3" manualBreakCount="3">
    <brk id="7" min="14" max="69" man="1"/>
    <brk id="11" min="14" max="69" man="1"/>
    <brk id="15" min="14" max="69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pane ySplit="2" topLeftCell="A3" activePane="bottomLeft" state="frozen"/>
      <selection activeCell="C14" sqref="C14"/>
      <selection pane="bottomLeft" activeCell="C14" sqref="C14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3.109375" style="69" bestFit="1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30"/>
      <c r="B1" s="29" t="s">
        <v>600</v>
      </c>
      <c r="E1" s="86" t="s">
        <v>638</v>
      </c>
    </row>
    <row r="2" spans="1:23" x14ac:dyDescent="0.3">
      <c r="A2" s="31" t="s">
        <v>529</v>
      </c>
      <c r="B2" s="32" t="s">
        <v>444</v>
      </c>
      <c r="C2" s="32" t="s">
        <v>445</v>
      </c>
      <c r="D2" s="32" t="s">
        <v>446</v>
      </c>
      <c r="E2" s="32" t="s">
        <v>447</v>
      </c>
      <c r="F2" s="32" t="s">
        <v>448</v>
      </c>
      <c r="G2" s="32" t="s">
        <v>449</v>
      </c>
      <c r="H2" s="32" t="s">
        <v>450</v>
      </c>
      <c r="I2" s="32" t="s">
        <v>451</v>
      </c>
      <c r="J2" s="32" t="s">
        <v>452</v>
      </c>
      <c r="K2" s="75" t="s">
        <v>453</v>
      </c>
      <c r="L2" s="76" t="s">
        <v>454</v>
      </c>
      <c r="M2" s="32" t="s">
        <v>455</v>
      </c>
      <c r="N2" s="32" t="s">
        <v>456</v>
      </c>
      <c r="O2" s="32" t="s">
        <v>457</v>
      </c>
      <c r="P2" s="32" t="s">
        <v>458</v>
      </c>
      <c r="Q2" s="32" t="s">
        <v>459</v>
      </c>
      <c r="R2" s="32" t="s">
        <v>460</v>
      </c>
      <c r="S2" s="32" t="s">
        <v>461</v>
      </c>
      <c r="T2" s="32" t="s">
        <v>462</v>
      </c>
      <c r="U2" s="32" t="s">
        <v>463</v>
      </c>
      <c r="V2" s="32" t="s">
        <v>464</v>
      </c>
      <c r="W2" s="32" t="s">
        <v>465</v>
      </c>
    </row>
    <row r="3" spans="1:23" x14ac:dyDescent="0.3">
      <c r="A3" s="30" t="str">
        <f>VLOOKUP(I3,'Table (5)'!$B$3:$C$266,2,FALSE)</f>
        <v>BOOK VS. TAX DEPRECIATION</v>
      </c>
      <c r="B3" s="88">
        <v>50</v>
      </c>
      <c r="C3" s="88">
        <v>230</v>
      </c>
      <c r="D3" s="88" t="s">
        <v>1135</v>
      </c>
      <c r="E3" s="88" t="s">
        <v>466</v>
      </c>
      <c r="F3" s="88" t="s">
        <v>467</v>
      </c>
      <c r="G3" s="34">
        <v>2821001</v>
      </c>
      <c r="H3" s="88" t="s">
        <v>477</v>
      </c>
      <c r="I3" s="88" t="s">
        <v>150</v>
      </c>
      <c r="J3" s="88" t="s">
        <v>640</v>
      </c>
      <c r="K3" s="91">
        <v>-15832252.449999999</v>
      </c>
      <c r="L3" s="92">
        <v>-17498266.449999999</v>
      </c>
      <c r="M3" s="88">
        <v>-15832252.449999999</v>
      </c>
      <c r="N3" s="88"/>
      <c r="O3" s="88"/>
      <c r="P3" s="88">
        <v>0</v>
      </c>
      <c r="Q3" s="88">
        <v>0</v>
      </c>
      <c r="R3" s="88">
        <v>0</v>
      </c>
      <c r="S3" s="88">
        <v>0</v>
      </c>
      <c r="T3" s="88">
        <v>0</v>
      </c>
      <c r="U3" s="88" t="s">
        <v>470</v>
      </c>
      <c r="V3" s="88" t="s">
        <v>641</v>
      </c>
      <c r="W3" s="88" t="s">
        <v>1136</v>
      </c>
    </row>
    <row r="4" spans="1:23" x14ac:dyDescent="0.3">
      <c r="A4" s="30" t="str">
        <f>VLOOKUP(I4,'Table (5)'!$B$3:$C$266,2,FALSE)</f>
        <v>BOOK VS. TAX DEPRECIATION</v>
      </c>
      <c r="B4" s="88">
        <v>50</v>
      </c>
      <c r="C4" s="88">
        <v>230</v>
      </c>
      <c r="D4" s="88" t="s">
        <v>1135</v>
      </c>
      <c r="E4" s="88" t="s">
        <v>466</v>
      </c>
      <c r="F4" s="88" t="s">
        <v>467</v>
      </c>
      <c r="G4" s="34">
        <v>2821001</v>
      </c>
      <c r="H4" s="88" t="s">
        <v>478</v>
      </c>
      <c r="I4" s="88" t="s">
        <v>151</v>
      </c>
      <c r="J4" s="88" t="s">
        <v>640</v>
      </c>
      <c r="K4" s="91">
        <v>-4298</v>
      </c>
      <c r="L4" s="92">
        <v>-4147</v>
      </c>
      <c r="M4" s="88">
        <v>-4298</v>
      </c>
      <c r="N4" s="88"/>
      <c r="O4" s="88"/>
      <c r="P4" s="88">
        <v>0</v>
      </c>
      <c r="Q4" s="88">
        <v>0</v>
      </c>
      <c r="R4" s="88">
        <v>0</v>
      </c>
      <c r="S4" s="88">
        <v>0</v>
      </c>
      <c r="T4" s="88">
        <v>0</v>
      </c>
      <c r="U4" s="88" t="s">
        <v>470</v>
      </c>
      <c r="V4" s="88" t="s">
        <v>641</v>
      </c>
      <c r="W4" s="88" t="s">
        <v>1136</v>
      </c>
    </row>
    <row r="5" spans="1:23" x14ac:dyDescent="0.3">
      <c r="A5" s="30" t="str">
        <f>VLOOKUP(I5,'Table (5)'!$B$3:$C$266,2,FALSE)</f>
        <v>CAPD INTEREST - SECTION 481(a) - CHANGE IN METHD</v>
      </c>
      <c r="B5" s="88">
        <v>50</v>
      </c>
      <c r="C5" s="88">
        <v>230</v>
      </c>
      <c r="D5" s="88" t="s">
        <v>1135</v>
      </c>
      <c r="E5" s="88" t="s">
        <v>466</v>
      </c>
      <c r="F5" s="88" t="s">
        <v>467</v>
      </c>
      <c r="G5" s="34">
        <v>2821001</v>
      </c>
      <c r="H5" s="88" t="s">
        <v>83</v>
      </c>
      <c r="I5" s="88" t="s">
        <v>154</v>
      </c>
      <c r="J5" s="88" t="s">
        <v>640</v>
      </c>
      <c r="K5" s="91">
        <v>-499.45</v>
      </c>
      <c r="L5" s="92">
        <v>-406.7</v>
      </c>
      <c r="M5" s="88">
        <v>-499.45</v>
      </c>
      <c r="N5" s="88"/>
      <c r="O5" s="88"/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 t="s">
        <v>470</v>
      </c>
      <c r="V5" s="88" t="s">
        <v>641</v>
      </c>
      <c r="W5" s="88" t="s">
        <v>1136</v>
      </c>
    </row>
    <row r="6" spans="1:23" x14ac:dyDescent="0.3">
      <c r="A6" s="30" t="str">
        <f>VLOOKUP(I6,'Table (5)'!$B$3:$C$266,2,FALSE)</f>
        <v>RELOCATION COST - SECTION 481(a) - CHANGE IN METH</v>
      </c>
      <c r="B6" s="88">
        <v>50</v>
      </c>
      <c r="C6" s="88">
        <v>230</v>
      </c>
      <c r="D6" s="88" t="s">
        <v>1135</v>
      </c>
      <c r="E6" s="88" t="s">
        <v>466</v>
      </c>
      <c r="F6" s="88" t="s">
        <v>467</v>
      </c>
      <c r="G6" s="34">
        <v>2821001</v>
      </c>
      <c r="H6" s="88" t="s">
        <v>84</v>
      </c>
      <c r="I6" s="88" t="s">
        <v>156</v>
      </c>
      <c r="J6" s="88" t="s">
        <v>640</v>
      </c>
      <c r="K6" s="91">
        <v>-6831.3</v>
      </c>
      <c r="L6" s="92">
        <v>-5635</v>
      </c>
      <c r="M6" s="88">
        <v>-6831.3</v>
      </c>
      <c r="N6" s="88"/>
      <c r="O6" s="88"/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 t="s">
        <v>470</v>
      </c>
      <c r="V6" s="88" t="s">
        <v>641</v>
      </c>
      <c r="W6" s="88" t="s">
        <v>1136</v>
      </c>
    </row>
    <row r="7" spans="1:23" x14ac:dyDescent="0.3">
      <c r="A7" s="30" t="str">
        <f>VLOOKUP(I7,'Table (5)'!$B$3:$C$266,2,FALSE)</f>
        <v>GAIN/LOSS ON ACRS/MACRS PROPERTY</v>
      </c>
      <c r="B7" s="88">
        <v>50</v>
      </c>
      <c r="C7" s="88">
        <v>230</v>
      </c>
      <c r="D7" s="88" t="s">
        <v>1135</v>
      </c>
      <c r="E7" s="88" t="s">
        <v>466</v>
      </c>
      <c r="F7" s="88" t="s">
        <v>467</v>
      </c>
      <c r="G7" s="34">
        <v>2821001</v>
      </c>
      <c r="H7" s="88" t="s">
        <v>98</v>
      </c>
      <c r="I7" s="88" t="s">
        <v>170</v>
      </c>
      <c r="J7" s="88" t="s">
        <v>640</v>
      </c>
      <c r="K7" s="91">
        <v>-2012754.55</v>
      </c>
      <c r="L7" s="92">
        <v>-2106321.4500000002</v>
      </c>
      <c r="M7" s="88">
        <v>-2012754.55</v>
      </c>
      <c r="N7" s="88"/>
      <c r="O7" s="88"/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 t="s">
        <v>470</v>
      </c>
      <c r="V7" s="88" t="s">
        <v>641</v>
      </c>
      <c r="W7" s="88" t="s">
        <v>1136</v>
      </c>
    </row>
    <row r="8" spans="1:23" x14ac:dyDescent="0.3">
      <c r="A8" s="30" t="str">
        <f>VLOOKUP(I8,'Table (5)'!$B$3:$C$266,2,FALSE)</f>
        <v>GAIN/LOSS ON ACRS/MACRS PROPERTY</v>
      </c>
      <c r="B8" s="88">
        <v>50</v>
      </c>
      <c r="C8" s="88">
        <v>230</v>
      </c>
      <c r="D8" s="88" t="s">
        <v>1135</v>
      </c>
      <c r="E8" s="88" t="s">
        <v>466</v>
      </c>
      <c r="F8" s="88" t="s">
        <v>467</v>
      </c>
      <c r="G8" s="34">
        <v>2821001</v>
      </c>
      <c r="H8" s="88" t="s">
        <v>489</v>
      </c>
      <c r="I8" s="88" t="s">
        <v>171</v>
      </c>
      <c r="J8" s="88" t="s">
        <v>640</v>
      </c>
      <c r="K8" s="91">
        <v>724250</v>
      </c>
      <c r="L8" s="92">
        <v>796018</v>
      </c>
      <c r="M8" s="88">
        <v>724250</v>
      </c>
      <c r="N8" s="88"/>
      <c r="O8" s="88"/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 t="s">
        <v>470</v>
      </c>
      <c r="V8" s="88" t="s">
        <v>641</v>
      </c>
      <c r="W8" s="88" t="s">
        <v>1136</v>
      </c>
    </row>
    <row r="9" spans="1:23" x14ac:dyDescent="0.3">
      <c r="A9" s="30" t="str">
        <f>VLOOKUP(I9,'Table (5)'!$B$3:$C$266,2,FALSE)</f>
        <v>SEC 481 PENS/OPEB ADJUSTMENT</v>
      </c>
      <c r="B9" s="88">
        <v>50</v>
      </c>
      <c r="C9" s="88">
        <v>230</v>
      </c>
      <c r="D9" s="88" t="s">
        <v>1135</v>
      </c>
      <c r="E9" s="88" t="s">
        <v>466</v>
      </c>
      <c r="F9" s="88" t="s">
        <v>467</v>
      </c>
      <c r="G9" s="34">
        <v>2821001</v>
      </c>
      <c r="H9" s="88" t="s">
        <v>34</v>
      </c>
      <c r="I9" s="88" t="s">
        <v>239</v>
      </c>
      <c r="J9" s="88" t="s">
        <v>640</v>
      </c>
      <c r="K9" s="91">
        <v>-29.5</v>
      </c>
      <c r="L9" s="92">
        <v>-29.5</v>
      </c>
      <c r="M9" s="88">
        <v>-29.5</v>
      </c>
      <c r="N9" s="88"/>
      <c r="O9" s="88"/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 t="s">
        <v>470</v>
      </c>
      <c r="V9" s="88" t="s">
        <v>641</v>
      </c>
      <c r="W9" s="88" t="s">
        <v>1136</v>
      </c>
    </row>
    <row r="10" spans="1:23" x14ac:dyDescent="0.3">
      <c r="A10" s="30" t="str">
        <f>VLOOKUP(I10,'Table (5)'!$B$3:$C$266,2,FALSE)</f>
        <v>PERCENT REPAIR ALLOWANCE</v>
      </c>
      <c r="B10" s="88">
        <v>50</v>
      </c>
      <c r="C10" s="88">
        <v>230</v>
      </c>
      <c r="D10" s="88" t="s">
        <v>1135</v>
      </c>
      <c r="E10" s="88" t="s">
        <v>466</v>
      </c>
      <c r="F10" s="88" t="s">
        <v>467</v>
      </c>
      <c r="G10" s="34">
        <v>2821001</v>
      </c>
      <c r="H10" s="88" t="s">
        <v>36</v>
      </c>
      <c r="I10" s="88" t="s">
        <v>268</v>
      </c>
      <c r="J10" s="88" t="s">
        <v>640</v>
      </c>
      <c r="K10" s="91">
        <v>-1136163.5</v>
      </c>
      <c r="L10" s="92">
        <v>-1136163.5</v>
      </c>
      <c r="M10" s="88">
        <v>-1136163.5</v>
      </c>
      <c r="N10" s="88"/>
      <c r="O10" s="88"/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 t="s">
        <v>470</v>
      </c>
      <c r="V10" s="88" t="s">
        <v>641</v>
      </c>
      <c r="W10" s="88" t="s">
        <v>1136</v>
      </c>
    </row>
    <row r="11" spans="1:23" x14ac:dyDescent="0.3">
      <c r="A11" s="30" t="str">
        <f>VLOOKUP(I11,'Table (5)'!$B$3:$C$266,2,FALSE)</f>
        <v>PERCENT REPAIR ALLOWANCE</v>
      </c>
      <c r="B11" s="88">
        <v>50</v>
      </c>
      <c r="C11" s="88">
        <v>230</v>
      </c>
      <c r="D11" s="88" t="s">
        <v>1135</v>
      </c>
      <c r="E11" s="88" t="s">
        <v>466</v>
      </c>
      <c r="F11" s="88" t="s">
        <v>467</v>
      </c>
      <c r="G11" s="34">
        <v>2821001</v>
      </c>
      <c r="H11" s="88" t="s">
        <v>507</v>
      </c>
      <c r="I11" s="88" t="s">
        <v>269</v>
      </c>
      <c r="J11" s="88" t="s">
        <v>640</v>
      </c>
      <c r="K11" s="91">
        <v>846834</v>
      </c>
      <c r="L11" s="92">
        <v>871457</v>
      </c>
      <c r="M11" s="88">
        <v>846834</v>
      </c>
      <c r="N11" s="88"/>
      <c r="O11" s="88"/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 t="s">
        <v>470</v>
      </c>
      <c r="V11" s="88" t="s">
        <v>641</v>
      </c>
      <c r="W11" s="88" t="s">
        <v>1136</v>
      </c>
    </row>
    <row r="12" spans="1:23" x14ac:dyDescent="0.3">
      <c r="A12" s="30" t="str">
        <f>VLOOKUP(I12,'Table (5)'!$B$3:$C$266,2,FALSE)</f>
        <v>CAPITALIZED RELOCATION COSTS</v>
      </c>
      <c r="B12" s="88">
        <v>50</v>
      </c>
      <c r="C12" s="88">
        <v>230</v>
      </c>
      <c r="D12" s="88" t="s">
        <v>1135</v>
      </c>
      <c r="E12" s="88" t="s">
        <v>466</v>
      </c>
      <c r="F12" s="88" t="s">
        <v>467</v>
      </c>
      <c r="G12" s="34">
        <v>2821001</v>
      </c>
      <c r="H12" s="88" t="s">
        <v>85</v>
      </c>
      <c r="I12" s="88" t="s">
        <v>272</v>
      </c>
      <c r="J12" s="88" t="s">
        <v>640</v>
      </c>
      <c r="K12" s="91">
        <v>-402334.8</v>
      </c>
      <c r="L12" s="92">
        <v>-390380.55</v>
      </c>
      <c r="M12" s="88">
        <v>-402334.8</v>
      </c>
      <c r="N12" s="88"/>
      <c r="O12" s="88"/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 t="s">
        <v>470</v>
      </c>
      <c r="V12" s="88" t="s">
        <v>641</v>
      </c>
      <c r="W12" s="88" t="s">
        <v>1136</v>
      </c>
    </row>
    <row r="13" spans="1:23" x14ac:dyDescent="0.3">
      <c r="A13" s="30" t="str">
        <f>VLOOKUP(I13,'Table (5)'!$B$3:$C$266,2,FALSE)</f>
        <v>CAPITALIZED RELOCATION COSTS</v>
      </c>
      <c r="B13" s="88">
        <v>50</v>
      </c>
      <c r="C13" s="88">
        <v>230</v>
      </c>
      <c r="D13" s="88" t="s">
        <v>1135</v>
      </c>
      <c r="E13" s="88" t="s">
        <v>466</v>
      </c>
      <c r="F13" s="88" t="s">
        <v>467</v>
      </c>
      <c r="G13" s="34">
        <v>2821001</v>
      </c>
      <c r="H13" s="88" t="s">
        <v>509</v>
      </c>
      <c r="I13" s="88" t="s">
        <v>273</v>
      </c>
      <c r="J13" s="88" t="s">
        <v>640</v>
      </c>
      <c r="K13" s="91">
        <v>49706</v>
      </c>
      <c r="L13" s="92">
        <v>62519</v>
      </c>
      <c r="M13" s="88">
        <v>49706</v>
      </c>
      <c r="N13" s="88"/>
      <c r="O13" s="88"/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 t="s">
        <v>470</v>
      </c>
      <c r="V13" s="88" t="s">
        <v>641</v>
      </c>
      <c r="W13" s="88" t="s">
        <v>1136</v>
      </c>
    </row>
    <row r="14" spans="1:23" x14ac:dyDescent="0.3">
      <c r="A14" s="30" t="str">
        <f>VLOOKUP(I14,'Table (5)'!$B$3:$C$266,2,FALSE)</f>
        <v>BOOK VS. TAX DEPRECIATION</v>
      </c>
      <c r="B14" s="88">
        <v>50</v>
      </c>
      <c r="C14" s="88">
        <v>260</v>
      </c>
      <c r="D14" s="88" t="s">
        <v>1137</v>
      </c>
      <c r="E14" s="88" t="s">
        <v>466</v>
      </c>
      <c r="F14" s="88" t="s">
        <v>467</v>
      </c>
      <c r="G14" s="34">
        <v>2821001</v>
      </c>
      <c r="H14" s="88" t="s">
        <v>477</v>
      </c>
      <c r="I14" s="88" t="s">
        <v>150</v>
      </c>
      <c r="J14" s="88" t="s">
        <v>640</v>
      </c>
      <c r="K14" s="91">
        <v>-4465359.4000000004</v>
      </c>
      <c r="L14" s="92">
        <v>-4755047.4000000004</v>
      </c>
      <c r="M14" s="88">
        <v>-4465359.4000000004</v>
      </c>
      <c r="N14" s="88"/>
      <c r="O14" s="88"/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 t="s">
        <v>470</v>
      </c>
      <c r="V14" s="88" t="s">
        <v>641</v>
      </c>
      <c r="W14" s="88" t="s">
        <v>1136</v>
      </c>
    </row>
    <row r="15" spans="1:23" x14ac:dyDescent="0.3">
      <c r="A15" s="30" t="str">
        <f>VLOOKUP(I15,'Table (5)'!$B$3:$C$266,2,FALSE)</f>
        <v>BOOK VS. TAX DEPRECIATION</v>
      </c>
      <c r="B15" s="88">
        <v>50</v>
      </c>
      <c r="C15" s="88">
        <v>260</v>
      </c>
      <c r="D15" s="88" t="s">
        <v>1137</v>
      </c>
      <c r="E15" s="88" t="s">
        <v>466</v>
      </c>
      <c r="F15" s="88" t="s">
        <v>467</v>
      </c>
      <c r="G15" s="34">
        <v>2821001</v>
      </c>
      <c r="H15" s="88" t="s">
        <v>478</v>
      </c>
      <c r="I15" s="88" t="s">
        <v>151</v>
      </c>
      <c r="J15" s="88" t="s">
        <v>640</v>
      </c>
      <c r="K15" s="91">
        <v>-5149</v>
      </c>
      <c r="L15" s="92">
        <v>-6136</v>
      </c>
      <c r="M15" s="88">
        <v>-5149</v>
      </c>
      <c r="N15" s="88"/>
      <c r="O15" s="88"/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 t="s">
        <v>470</v>
      </c>
      <c r="V15" s="88" t="s">
        <v>641</v>
      </c>
      <c r="W15" s="88" t="s">
        <v>1136</v>
      </c>
    </row>
    <row r="16" spans="1:23" x14ac:dyDescent="0.3">
      <c r="A16" s="30" t="str">
        <f>VLOOKUP(I16,'Table (5)'!$B$3:$C$266,2,FALSE)</f>
        <v>CAPD INTEREST - SECTION 481(a) - CHANGE IN METHD</v>
      </c>
      <c r="B16" s="88">
        <v>50</v>
      </c>
      <c r="C16" s="88">
        <v>260</v>
      </c>
      <c r="D16" s="88" t="s">
        <v>1137</v>
      </c>
      <c r="E16" s="88" t="s">
        <v>466</v>
      </c>
      <c r="F16" s="88" t="s">
        <v>467</v>
      </c>
      <c r="G16" s="34">
        <v>2821001</v>
      </c>
      <c r="H16" s="88" t="s">
        <v>83</v>
      </c>
      <c r="I16" s="88" t="s">
        <v>154</v>
      </c>
      <c r="J16" s="88" t="s">
        <v>640</v>
      </c>
      <c r="K16" s="91">
        <v>1916.6</v>
      </c>
      <c r="L16" s="92">
        <v>1560.65</v>
      </c>
      <c r="M16" s="88">
        <v>1916.6</v>
      </c>
      <c r="N16" s="88"/>
      <c r="O16" s="88"/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 t="s">
        <v>470</v>
      </c>
      <c r="V16" s="88" t="s">
        <v>641</v>
      </c>
      <c r="W16" s="88" t="s">
        <v>1136</v>
      </c>
    </row>
    <row r="17" spans="1:23" x14ac:dyDescent="0.3">
      <c r="A17" s="30" t="str">
        <f>VLOOKUP(I17,'Table (5)'!$B$3:$C$266,2,FALSE)</f>
        <v>R &amp; D DEDUCTION - SECTION 174</v>
      </c>
      <c r="B17" s="88">
        <v>50</v>
      </c>
      <c r="C17" s="88">
        <v>260</v>
      </c>
      <c r="D17" s="88" t="s">
        <v>1137</v>
      </c>
      <c r="E17" s="88" t="s">
        <v>466</v>
      </c>
      <c r="F17" s="88" t="s">
        <v>467</v>
      </c>
      <c r="G17" s="34">
        <v>2821001</v>
      </c>
      <c r="H17" s="88" t="s">
        <v>481</v>
      </c>
      <c r="I17" s="88" t="s">
        <v>160</v>
      </c>
      <c r="J17" s="88" t="s">
        <v>640</v>
      </c>
      <c r="K17" s="91">
        <v>-437.5</v>
      </c>
      <c r="L17" s="92">
        <v>-437.5</v>
      </c>
      <c r="M17" s="88">
        <v>-437.5</v>
      </c>
      <c r="N17" s="88"/>
      <c r="O17" s="88"/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 t="s">
        <v>470</v>
      </c>
      <c r="V17" s="88" t="s">
        <v>641</v>
      </c>
      <c r="W17" s="88" t="s">
        <v>1136</v>
      </c>
    </row>
    <row r="18" spans="1:23" x14ac:dyDescent="0.3">
      <c r="A18" s="30" t="str">
        <f>VLOOKUP(I18,'Table (5)'!$B$3:$C$266,2,FALSE)</f>
        <v>GAIN/LOSS ON ACRS/MACRS PROPERTY</v>
      </c>
      <c r="B18" s="88">
        <v>50</v>
      </c>
      <c r="C18" s="88">
        <v>260</v>
      </c>
      <c r="D18" s="88" t="s">
        <v>1137</v>
      </c>
      <c r="E18" s="88" t="s">
        <v>466</v>
      </c>
      <c r="F18" s="88" t="s">
        <v>467</v>
      </c>
      <c r="G18" s="34">
        <v>2821001</v>
      </c>
      <c r="H18" s="88" t="s">
        <v>98</v>
      </c>
      <c r="I18" s="88" t="s">
        <v>170</v>
      </c>
      <c r="J18" s="88" t="s">
        <v>640</v>
      </c>
      <c r="K18" s="91">
        <v>-208144.45</v>
      </c>
      <c r="L18" s="92">
        <v>-213829.5</v>
      </c>
      <c r="M18" s="88">
        <v>-208144.45</v>
      </c>
      <c r="N18" s="88"/>
      <c r="O18" s="88"/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 t="s">
        <v>470</v>
      </c>
      <c r="V18" s="88" t="s">
        <v>641</v>
      </c>
      <c r="W18" s="88" t="s">
        <v>1136</v>
      </c>
    </row>
    <row r="19" spans="1:23" x14ac:dyDescent="0.3">
      <c r="A19" s="30" t="str">
        <f>VLOOKUP(I19,'Table (5)'!$B$3:$C$266,2,FALSE)</f>
        <v>GAIN/LOSS ON ACRS/MACRS PROPERTY</v>
      </c>
      <c r="B19" s="88">
        <v>50</v>
      </c>
      <c r="C19" s="88">
        <v>260</v>
      </c>
      <c r="D19" s="88" t="s">
        <v>1137</v>
      </c>
      <c r="E19" s="88" t="s">
        <v>466</v>
      </c>
      <c r="F19" s="88" t="s">
        <v>467</v>
      </c>
      <c r="G19" s="34">
        <v>2821001</v>
      </c>
      <c r="H19" s="88" t="s">
        <v>489</v>
      </c>
      <c r="I19" s="88" t="s">
        <v>171</v>
      </c>
      <c r="J19" s="88" t="s">
        <v>640</v>
      </c>
      <c r="K19" s="91">
        <v>67451</v>
      </c>
      <c r="L19" s="92">
        <v>74672</v>
      </c>
      <c r="M19" s="88">
        <v>67451</v>
      </c>
      <c r="N19" s="88"/>
      <c r="O19" s="88"/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 t="s">
        <v>470</v>
      </c>
      <c r="V19" s="88" t="s">
        <v>641</v>
      </c>
      <c r="W19" s="88" t="s">
        <v>1136</v>
      </c>
    </row>
    <row r="20" spans="1:23" x14ac:dyDescent="0.3">
      <c r="A20" s="30" t="str">
        <f>VLOOKUP(I20,'Table (5)'!$B$3:$C$266,2,FALSE)</f>
        <v>SEC 481 PENS/OPEB ADJUSTMENT</v>
      </c>
      <c r="B20" s="88">
        <v>50</v>
      </c>
      <c r="C20" s="88">
        <v>260</v>
      </c>
      <c r="D20" s="88" t="s">
        <v>1137</v>
      </c>
      <c r="E20" s="88" t="s">
        <v>466</v>
      </c>
      <c r="F20" s="88" t="s">
        <v>467</v>
      </c>
      <c r="G20" s="34">
        <v>2821001</v>
      </c>
      <c r="H20" s="88" t="s">
        <v>34</v>
      </c>
      <c r="I20" s="88" t="s">
        <v>239</v>
      </c>
      <c r="J20" s="88" t="s">
        <v>640</v>
      </c>
      <c r="K20" s="91">
        <v>-12</v>
      </c>
      <c r="L20" s="92">
        <v>-12</v>
      </c>
      <c r="M20" s="88">
        <v>-12</v>
      </c>
      <c r="N20" s="88"/>
      <c r="O20" s="88"/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 t="s">
        <v>470</v>
      </c>
      <c r="V20" s="88" t="s">
        <v>641</v>
      </c>
      <c r="W20" s="88" t="s">
        <v>1136</v>
      </c>
    </row>
    <row r="21" spans="1:23" x14ac:dyDescent="0.3">
      <c r="A21" s="30" t="str">
        <f>VLOOKUP(I21,'Table (5)'!$B$3:$C$266,2,FALSE)</f>
        <v>PERCENT REPAIR ALLOWANCE</v>
      </c>
      <c r="B21" s="88">
        <v>50</v>
      </c>
      <c r="C21" s="88">
        <v>260</v>
      </c>
      <c r="D21" s="88" t="s">
        <v>1137</v>
      </c>
      <c r="E21" s="88" t="s">
        <v>466</v>
      </c>
      <c r="F21" s="88" t="s">
        <v>467</v>
      </c>
      <c r="G21" s="34">
        <v>2821001</v>
      </c>
      <c r="H21" s="88" t="s">
        <v>36</v>
      </c>
      <c r="I21" s="88" t="s">
        <v>268</v>
      </c>
      <c r="J21" s="88" t="s">
        <v>640</v>
      </c>
      <c r="K21" s="91">
        <v>-109056.55</v>
      </c>
      <c r="L21" s="92">
        <v>-109056.55</v>
      </c>
      <c r="M21" s="88">
        <v>-109056.55</v>
      </c>
      <c r="N21" s="88"/>
      <c r="O21" s="88"/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 t="s">
        <v>470</v>
      </c>
      <c r="V21" s="88" t="s">
        <v>641</v>
      </c>
      <c r="W21" s="88" t="s">
        <v>1136</v>
      </c>
    </row>
    <row r="22" spans="1:23" x14ac:dyDescent="0.3">
      <c r="A22" s="30" t="str">
        <f>VLOOKUP(I22,'Table (5)'!$B$3:$C$266,2,FALSE)</f>
        <v>PERCENT REPAIR ALLOWANCE</v>
      </c>
      <c r="B22" s="88">
        <v>50</v>
      </c>
      <c r="C22" s="88">
        <v>260</v>
      </c>
      <c r="D22" s="88" t="s">
        <v>1137</v>
      </c>
      <c r="E22" s="88" t="s">
        <v>466</v>
      </c>
      <c r="F22" s="88" t="s">
        <v>467</v>
      </c>
      <c r="G22" s="34">
        <v>2821001</v>
      </c>
      <c r="H22" s="88" t="s">
        <v>507</v>
      </c>
      <c r="I22" s="88" t="s">
        <v>269</v>
      </c>
      <c r="J22" s="88" t="s">
        <v>640</v>
      </c>
      <c r="K22" s="91">
        <v>93295</v>
      </c>
      <c r="L22" s="92">
        <v>95321</v>
      </c>
      <c r="M22" s="88">
        <v>93295</v>
      </c>
      <c r="N22" s="88"/>
      <c r="O22" s="88"/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 t="s">
        <v>470</v>
      </c>
      <c r="V22" s="88" t="s">
        <v>641</v>
      </c>
      <c r="W22" s="88" t="s">
        <v>1136</v>
      </c>
    </row>
    <row r="23" spans="1:23" x14ac:dyDescent="0.3">
      <c r="A23" s="30" t="str">
        <f>VLOOKUP(I23,'Table (5)'!$B$3:$C$266,2,FALSE)</f>
        <v>CAPITALIZED RELOCATION COSTS</v>
      </c>
      <c r="B23" s="88">
        <v>50</v>
      </c>
      <c r="C23" s="88">
        <v>260</v>
      </c>
      <c r="D23" s="88" t="s">
        <v>1137</v>
      </c>
      <c r="E23" s="88" t="s">
        <v>466</v>
      </c>
      <c r="F23" s="88" t="s">
        <v>467</v>
      </c>
      <c r="G23" s="34">
        <v>2821001</v>
      </c>
      <c r="H23" s="88" t="s">
        <v>85</v>
      </c>
      <c r="I23" s="88" t="s">
        <v>272</v>
      </c>
      <c r="J23" s="88" t="s">
        <v>640</v>
      </c>
      <c r="K23" s="91">
        <v>-40919.199999999997</v>
      </c>
      <c r="L23" s="92">
        <v>-40919.199999999997</v>
      </c>
      <c r="M23" s="88">
        <v>-40919.199999999997</v>
      </c>
      <c r="N23" s="88"/>
      <c r="O23" s="88"/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 t="s">
        <v>470</v>
      </c>
      <c r="V23" s="88" t="s">
        <v>641</v>
      </c>
      <c r="W23" s="88" t="s">
        <v>1136</v>
      </c>
    </row>
    <row r="24" spans="1:23" x14ac:dyDescent="0.3">
      <c r="A24" s="30" t="str">
        <f>VLOOKUP(I24,'Table (5)'!$B$3:$C$266,2,FALSE)</f>
        <v>CAPITALIZED RELOCATION COSTS</v>
      </c>
      <c r="B24" s="88">
        <v>50</v>
      </c>
      <c r="C24" s="88">
        <v>260</v>
      </c>
      <c r="D24" s="88" t="s">
        <v>1137</v>
      </c>
      <c r="E24" s="88" t="s">
        <v>466</v>
      </c>
      <c r="F24" s="88" t="s">
        <v>467</v>
      </c>
      <c r="G24" s="34">
        <v>2821001</v>
      </c>
      <c r="H24" s="88" t="s">
        <v>509</v>
      </c>
      <c r="I24" s="88" t="s">
        <v>273</v>
      </c>
      <c r="J24" s="88" t="s">
        <v>640</v>
      </c>
      <c r="K24" s="91">
        <v>-7239</v>
      </c>
      <c r="L24" s="92">
        <v>-5875</v>
      </c>
      <c r="M24" s="88">
        <v>-7239</v>
      </c>
      <c r="N24" s="88"/>
      <c r="O24" s="88"/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 t="s">
        <v>470</v>
      </c>
      <c r="V24" s="88" t="s">
        <v>641</v>
      </c>
      <c r="W24" s="88" t="s">
        <v>1136</v>
      </c>
    </row>
    <row r="25" spans="1:23" x14ac:dyDescent="0.3">
      <c r="K25" s="73"/>
      <c r="L25" s="72"/>
    </row>
    <row r="26" spans="1:23" x14ac:dyDescent="0.3">
      <c r="K26" s="71">
        <f>SUBTOTAL(9,K3:K25)</f>
        <v>-22448028.050000001</v>
      </c>
      <c r="L26" s="70">
        <f>SUBTOTAL(9,L3:L25)</f>
        <v>-24371115.649999999</v>
      </c>
    </row>
  </sheetData>
  <autoFilter ref="A2:W24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pane ySplit="2" topLeftCell="A3" activePane="bottomLeft" state="frozen"/>
      <selection activeCell="C14" sqref="C14"/>
      <selection pane="bottomLeft" activeCell="C14" sqref="C14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3.109375" style="69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30"/>
      <c r="B1" s="29" t="s">
        <v>604</v>
      </c>
      <c r="E1" s="86" t="s">
        <v>638</v>
      </c>
    </row>
    <row r="2" spans="1:23" x14ac:dyDescent="0.3">
      <c r="A2" s="31" t="s">
        <v>529</v>
      </c>
      <c r="B2" s="69" t="s">
        <v>444</v>
      </c>
      <c r="C2" s="69" t="s">
        <v>445</v>
      </c>
      <c r="D2" s="69" t="s">
        <v>446</v>
      </c>
      <c r="E2" s="69" t="s">
        <v>447</v>
      </c>
      <c r="F2" s="69" t="s">
        <v>448</v>
      </c>
      <c r="G2" s="69" t="s">
        <v>449</v>
      </c>
      <c r="H2" s="69" t="s">
        <v>450</v>
      </c>
      <c r="I2" s="69" t="s">
        <v>451</v>
      </c>
      <c r="J2" s="69" t="s">
        <v>452</v>
      </c>
      <c r="K2" s="99" t="s">
        <v>453</v>
      </c>
      <c r="L2" s="100" t="s">
        <v>454</v>
      </c>
      <c r="M2" s="69" t="s">
        <v>455</v>
      </c>
      <c r="N2" s="69" t="s">
        <v>456</v>
      </c>
      <c r="O2" s="69" t="s">
        <v>457</v>
      </c>
      <c r="P2" s="69" t="s">
        <v>458</v>
      </c>
      <c r="Q2" s="69" t="s">
        <v>459</v>
      </c>
      <c r="R2" s="69" t="s">
        <v>460</v>
      </c>
      <c r="S2" s="69" t="s">
        <v>461</v>
      </c>
      <c r="T2" s="69" t="s">
        <v>462</v>
      </c>
      <c r="U2" s="69" t="s">
        <v>463</v>
      </c>
      <c r="V2" s="69" t="s">
        <v>464</v>
      </c>
      <c r="W2" s="69" t="s">
        <v>465</v>
      </c>
    </row>
    <row r="3" spans="1:23" x14ac:dyDescent="0.3">
      <c r="A3" s="30" t="str">
        <f>VLOOKUP(I3,'Table (5)'!$B$3:$C$266,2,FALSE)</f>
        <v>ACCRUED BK PENSION COSTS - SFAS 158</v>
      </c>
      <c r="B3" s="69">
        <v>50</v>
      </c>
      <c r="C3" s="69">
        <v>230</v>
      </c>
      <c r="D3" s="69" t="s">
        <v>1135</v>
      </c>
      <c r="E3" s="69" t="s">
        <v>466</v>
      </c>
      <c r="F3" s="69" t="s">
        <v>533</v>
      </c>
      <c r="G3" s="69">
        <v>2831001</v>
      </c>
      <c r="H3" s="69" t="s">
        <v>88</v>
      </c>
      <c r="I3" s="69" t="s">
        <v>537</v>
      </c>
      <c r="J3" s="69" t="s">
        <v>640</v>
      </c>
      <c r="K3" s="101">
        <v>1692660.55</v>
      </c>
      <c r="L3" s="102">
        <v>1728210.75</v>
      </c>
      <c r="M3" s="69">
        <v>1692660.55</v>
      </c>
      <c r="P3" s="69">
        <v>0</v>
      </c>
      <c r="Q3" s="69">
        <v>0</v>
      </c>
      <c r="R3" s="69">
        <v>0</v>
      </c>
      <c r="S3" s="69">
        <v>0</v>
      </c>
      <c r="T3" s="69">
        <v>0</v>
      </c>
      <c r="U3" s="69" t="s">
        <v>470</v>
      </c>
      <c r="V3" s="69" t="s">
        <v>641</v>
      </c>
      <c r="W3" s="69" t="s">
        <v>642</v>
      </c>
    </row>
    <row r="4" spans="1:23" x14ac:dyDescent="0.3">
      <c r="A4" s="30" t="str">
        <f>VLOOKUP(I4,'Table (5)'!$B$3:$C$266,2,FALSE)</f>
        <v>DEFD STORM DAMAGE</v>
      </c>
      <c r="B4" s="69">
        <v>50</v>
      </c>
      <c r="C4" s="69">
        <v>230</v>
      </c>
      <c r="D4" s="69" t="s">
        <v>1135</v>
      </c>
      <c r="E4" s="69" t="s">
        <v>466</v>
      </c>
      <c r="F4" s="69" t="s">
        <v>533</v>
      </c>
      <c r="G4" s="69">
        <v>2831001</v>
      </c>
      <c r="H4" s="69" t="s">
        <v>109</v>
      </c>
      <c r="I4" s="69" t="s">
        <v>287</v>
      </c>
      <c r="J4" s="69" t="s">
        <v>640</v>
      </c>
      <c r="K4" s="101">
        <v>-526873.97</v>
      </c>
      <c r="L4" s="102">
        <v>-526873.97</v>
      </c>
      <c r="M4" s="69">
        <v>-526873.97</v>
      </c>
      <c r="P4" s="69">
        <v>0</v>
      </c>
      <c r="Q4" s="69">
        <v>0</v>
      </c>
      <c r="R4" s="69">
        <v>0</v>
      </c>
      <c r="S4" s="69">
        <v>0</v>
      </c>
      <c r="T4" s="69">
        <v>0</v>
      </c>
      <c r="U4" s="69" t="s">
        <v>470</v>
      </c>
      <c r="V4" s="69" t="s">
        <v>641</v>
      </c>
      <c r="W4" s="69" t="s">
        <v>642</v>
      </c>
    </row>
    <row r="5" spans="1:23" x14ac:dyDescent="0.3">
      <c r="A5" s="30" t="str">
        <f>VLOOKUP(I5,'Table (5)'!$B$3:$C$266,2,FALSE)</f>
        <v>REG ASSET-SFAS 158 - PENSIONS</v>
      </c>
      <c r="B5" s="69">
        <v>50</v>
      </c>
      <c r="C5" s="69">
        <v>230</v>
      </c>
      <c r="D5" s="69" t="s">
        <v>1135</v>
      </c>
      <c r="E5" s="69" t="s">
        <v>466</v>
      </c>
      <c r="F5" s="69" t="s">
        <v>533</v>
      </c>
      <c r="G5" s="69">
        <v>2831001</v>
      </c>
      <c r="H5" s="69" t="s">
        <v>307</v>
      </c>
      <c r="I5" s="69" t="s">
        <v>306</v>
      </c>
      <c r="J5" s="69" t="s">
        <v>640</v>
      </c>
      <c r="K5" s="101">
        <v>-1692660.55</v>
      </c>
      <c r="L5" s="102">
        <v>-1728210.75</v>
      </c>
      <c r="M5" s="69">
        <v>-1692660.55</v>
      </c>
      <c r="P5" s="69">
        <v>0</v>
      </c>
      <c r="Q5" s="69">
        <v>0</v>
      </c>
      <c r="R5" s="69">
        <v>0</v>
      </c>
      <c r="S5" s="69">
        <v>0</v>
      </c>
      <c r="T5" s="69">
        <v>0</v>
      </c>
      <c r="U5" s="69" t="s">
        <v>470</v>
      </c>
      <c r="V5" s="69" t="s">
        <v>641</v>
      </c>
      <c r="W5" s="69" t="s">
        <v>642</v>
      </c>
    </row>
    <row r="6" spans="1:23" x14ac:dyDescent="0.3">
      <c r="A6" s="30" t="str">
        <f>VLOOKUP(I6,'Table (5)'!$B$3:$C$266,2,FALSE)</f>
        <v>REG ASSET-SFAS 158 - OPEB</v>
      </c>
      <c r="B6" s="69">
        <v>50</v>
      </c>
      <c r="C6" s="69">
        <v>230</v>
      </c>
      <c r="D6" s="69" t="s">
        <v>1135</v>
      </c>
      <c r="E6" s="69" t="s">
        <v>466</v>
      </c>
      <c r="F6" s="69" t="s">
        <v>533</v>
      </c>
      <c r="G6" s="69">
        <v>2831001</v>
      </c>
      <c r="H6" s="69" t="s">
        <v>311</v>
      </c>
      <c r="I6" s="69" t="s">
        <v>310</v>
      </c>
      <c r="J6" s="69" t="s">
        <v>640</v>
      </c>
      <c r="K6" s="101">
        <v>39045.910000000003</v>
      </c>
      <c r="L6" s="102">
        <v>-72324.7</v>
      </c>
      <c r="M6" s="69">
        <v>39045.910000000003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 t="s">
        <v>470</v>
      </c>
      <c r="V6" s="69" t="s">
        <v>641</v>
      </c>
      <c r="W6" s="69" t="s">
        <v>642</v>
      </c>
    </row>
    <row r="7" spans="1:23" x14ac:dyDescent="0.3">
      <c r="A7" s="30" t="str">
        <f>VLOOKUP(I7,'Table (5)'!$B$3:$C$266,2,FALSE)</f>
        <v>REG ASSET-RTO DEMAND RESPONSE COSTS</v>
      </c>
      <c r="B7" s="69">
        <v>50</v>
      </c>
      <c r="C7" s="69">
        <v>230</v>
      </c>
      <c r="D7" s="69" t="s">
        <v>1135</v>
      </c>
      <c r="E7" s="69" t="s">
        <v>466</v>
      </c>
      <c r="F7" s="69" t="s">
        <v>533</v>
      </c>
      <c r="G7" s="69">
        <v>2831001</v>
      </c>
      <c r="H7" s="69" t="s">
        <v>1134</v>
      </c>
      <c r="I7" s="69" t="s">
        <v>1138</v>
      </c>
      <c r="J7" s="69" t="s">
        <v>640</v>
      </c>
      <c r="K7" s="101">
        <v>-107556.22</v>
      </c>
      <c r="L7" s="102">
        <v>-165150.74</v>
      </c>
      <c r="M7" s="69">
        <v>-107556.22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 t="s">
        <v>470</v>
      </c>
      <c r="V7" s="69" t="s">
        <v>641</v>
      </c>
      <c r="W7" s="69" t="s">
        <v>642</v>
      </c>
    </row>
    <row r="8" spans="1:23" x14ac:dyDescent="0.3">
      <c r="A8" s="30" t="str">
        <f>VLOOKUP(I8,'Table (5)'!$B$3:$C$266,2,FALSE)</f>
        <v>CAPITALIZED SOFTWARE COST - BOOK</v>
      </c>
      <c r="B8" s="69">
        <v>50</v>
      </c>
      <c r="C8" s="69">
        <v>230</v>
      </c>
      <c r="D8" s="69" t="s">
        <v>1135</v>
      </c>
      <c r="E8" s="69" t="s">
        <v>466</v>
      </c>
      <c r="F8" s="69" t="s">
        <v>533</v>
      </c>
      <c r="G8" s="69">
        <v>2831001</v>
      </c>
      <c r="H8" s="69" t="s">
        <v>548</v>
      </c>
      <c r="I8" s="69" t="s">
        <v>402</v>
      </c>
      <c r="J8" s="69" t="s">
        <v>640</v>
      </c>
      <c r="K8" s="101">
        <v>-256701.14</v>
      </c>
      <c r="L8" s="102">
        <v>-371812.29</v>
      </c>
      <c r="M8" s="69">
        <v>-256701.14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 t="s">
        <v>470</v>
      </c>
      <c r="V8" s="69" t="s">
        <v>641</v>
      </c>
      <c r="W8" s="69" t="s">
        <v>642</v>
      </c>
    </row>
    <row r="9" spans="1:23" x14ac:dyDescent="0.3">
      <c r="A9" s="30" t="str">
        <f>VLOOKUP(I9,'Table (5)'!$B$3:$C$266,2,FALSE)</f>
        <v>SFAS 106-MEDICARE SUBSIDY-(PPACA)-REG ASSET</v>
      </c>
      <c r="B9" s="69">
        <v>50</v>
      </c>
      <c r="C9" s="69">
        <v>230</v>
      </c>
      <c r="D9" s="69" t="s">
        <v>1135</v>
      </c>
      <c r="E9" s="69" t="s">
        <v>466</v>
      </c>
      <c r="F9" s="69" t="s">
        <v>533</v>
      </c>
      <c r="G9" s="69">
        <v>2831001</v>
      </c>
      <c r="H9" s="69" t="s">
        <v>549</v>
      </c>
      <c r="I9" s="69" t="s">
        <v>430</v>
      </c>
      <c r="J9" s="69" t="s">
        <v>640</v>
      </c>
      <c r="K9" s="101">
        <v>-82306.679999999993</v>
      </c>
      <c r="L9" s="102">
        <v>-73161.52</v>
      </c>
      <c r="M9" s="69">
        <v>-82306.679999999993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 t="s">
        <v>470</v>
      </c>
      <c r="V9" s="69" t="s">
        <v>641</v>
      </c>
      <c r="W9" s="69" t="s">
        <v>642</v>
      </c>
    </row>
    <row r="10" spans="1:23" x14ac:dyDescent="0.3">
      <c r="A10" s="30" t="str">
        <f>VLOOKUP(I10,'Table (5)'!$B$3:$C$266,2,FALSE)</f>
        <v>REG ASSET - ACCRUED SFAS 112</v>
      </c>
      <c r="B10" s="69">
        <v>50</v>
      </c>
      <c r="C10" s="69">
        <v>230</v>
      </c>
      <c r="D10" s="69" t="s">
        <v>1135</v>
      </c>
      <c r="E10" s="69" t="s">
        <v>466</v>
      </c>
      <c r="F10" s="69" t="s">
        <v>533</v>
      </c>
      <c r="G10" s="69">
        <v>2831001</v>
      </c>
      <c r="H10" s="69" t="s">
        <v>550</v>
      </c>
      <c r="I10" s="69" t="s">
        <v>441</v>
      </c>
      <c r="J10" s="69" t="s">
        <v>640</v>
      </c>
      <c r="K10" s="101">
        <v>-104462.39999999999</v>
      </c>
      <c r="L10" s="102">
        <v>-78608.179999999993</v>
      </c>
      <c r="M10" s="69">
        <v>-104462.39999999999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 t="s">
        <v>470</v>
      </c>
      <c r="V10" s="69" t="s">
        <v>641</v>
      </c>
      <c r="W10" s="69" t="s">
        <v>642</v>
      </c>
    </row>
    <row r="11" spans="1:23" x14ac:dyDescent="0.3">
      <c r="A11" s="30" t="str">
        <f>VLOOKUP(I11,'Table (5)'!$B$3:$C$266,2,FALSE)</f>
        <v>ACCRUED BK PENSION COSTS - SFAS 158</v>
      </c>
      <c r="B11" s="69">
        <v>50</v>
      </c>
      <c r="C11" s="69">
        <v>260</v>
      </c>
      <c r="D11" s="69" t="s">
        <v>1137</v>
      </c>
      <c r="E11" s="69" t="s">
        <v>466</v>
      </c>
      <c r="F11" s="69" t="s">
        <v>533</v>
      </c>
      <c r="G11" s="69">
        <v>2831001</v>
      </c>
      <c r="H11" s="69" t="s">
        <v>88</v>
      </c>
      <c r="I11" s="69" t="s">
        <v>537</v>
      </c>
      <c r="J11" s="69" t="s">
        <v>640</v>
      </c>
      <c r="K11" s="101">
        <v>516682.6</v>
      </c>
      <c r="L11" s="102">
        <v>494856.6</v>
      </c>
      <c r="M11" s="69">
        <v>516682.6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 t="s">
        <v>470</v>
      </c>
      <c r="V11" s="69" t="s">
        <v>641</v>
      </c>
      <c r="W11" s="69" t="s">
        <v>642</v>
      </c>
    </row>
    <row r="12" spans="1:23" x14ac:dyDescent="0.3">
      <c r="A12" s="30" t="str">
        <f>VLOOKUP(I12,'Table (5)'!$B$3:$C$266,2,FALSE)</f>
        <v>REG ASSET - DEFERRED RTO COSTS</v>
      </c>
      <c r="B12" s="69">
        <v>50</v>
      </c>
      <c r="C12" s="69">
        <v>260</v>
      </c>
      <c r="D12" s="69" t="s">
        <v>1137</v>
      </c>
      <c r="E12" s="69" t="s">
        <v>466</v>
      </c>
      <c r="F12" s="69" t="s">
        <v>533</v>
      </c>
      <c r="G12" s="69">
        <v>2831001</v>
      </c>
      <c r="H12" s="69" t="s">
        <v>593</v>
      </c>
      <c r="I12" s="69" t="s">
        <v>283</v>
      </c>
      <c r="J12" s="69" t="s">
        <v>640</v>
      </c>
      <c r="K12" s="101">
        <v>-2084.36</v>
      </c>
      <c r="L12" s="102">
        <v>-2084.36</v>
      </c>
      <c r="M12" s="69">
        <v>-2084.36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 t="s">
        <v>470</v>
      </c>
      <c r="V12" s="69" t="s">
        <v>641</v>
      </c>
      <c r="W12" s="69" t="s">
        <v>642</v>
      </c>
    </row>
    <row r="13" spans="1:23" x14ac:dyDescent="0.3">
      <c r="A13" s="30" t="str">
        <f>VLOOKUP(I13,'Table (5)'!$B$3:$C$266,2,FALSE)</f>
        <v>REG ASSET-SFAS 158 - PENSIONS</v>
      </c>
      <c r="B13" s="69">
        <v>50</v>
      </c>
      <c r="C13" s="69">
        <v>260</v>
      </c>
      <c r="D13" s="69" t="s">
        <v>1137</v>
      </c>
      <c r="E13" s="69" t="s">
        <v>466</v>
      </c>
      <c r="F13" s="69" t="s">
        <v>533</v>
      </c>
      <c r="G13" s="69">
        <v>2831001</v>
      </c>
      <c r="H13" s="69" t="s">
        <v>307</v>
      </c>
      <c r="I13" s="69" t="s">
        <v>306</v>
      </c>
      <c r="J13" s="69" t="s">
        <v>640</v>
      </c>
      <c r="K13" s="101">
        <v>-516682.6</v>
      </c>
      <c r="L13" s="102">
        <v>-494856.6</v>
      </c>
      <c r="M13" s="69">
        <v>-516682.6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 t="s">
        <v>470</v>
      </c>
      <c r="V13" s="69" t="s">
        <v>641</v>
      </c>
      <c r="W13" s="69" t="s">
        <v>642</v>
      </c>
    </row>
    <row r="14" spans="1:23" x14ac:dyDescent="0.3">
      <c r="A14" s="30" t="str">
        <f>VLOOKUP(I14,'Table (5)'!$B$3:$C$266,2,FALSE)</f>
        <v>REG ASSET-SFAS 158 - OPEB</v>
      </c>
      <c r="B14" s="69">
        <v>50</v>
      </c>
      <c r="C14" s="69">
        <v>260</v>
      </c>
      <c r="D14" s="69" t="s">
        <v>1137</v>
      </c>
      <c r="E14" s="69" t="s">
        <v>466</v>
      </c>
      <c r="F14" s="69" t="s">
        <v>533</v>
      </c>
      <c r="G14" s="69">
        <v>2831001</v>
      </c>
      <c r="H14" s="69" t="s">
        <v>311</v>
      </c>
      <c r="I14" s="69" t="s">
        <v>310</v>
      </c>
      <c r="J14" s="69" t="s">
        <v>640</v>
      </c>
      <c r="K14" s="101">
        <v>-12853.71</v>
      </c>
      <c r="L14" s="102">
        <v>-33264.699999999997</v>
      </c>
      <c r="M14" s="69">
        <v>-12853.71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 t="s">
        <v>470</v>
      </c>
      <c r="V14" s="69" t="s">
        <v>641</v>
      </c>
      <c r="W14" s="69" t="s">
        <v>642</v>
      </c>
    </row>
    <row r="15" spans="1:23" x14ac:dyDescent="0.3">
      <c r="A15" s="30" t="str">
        <f>VLOOKUP(I15,'Table (5)'!$B$3:$C$266,2,FALSE)</f>
        <v>CAPITALIZED SOFTWARE COST - BOOK</v>
      </c>
      <c r="B15" s="69">
        <v>50</v>
      </c>
      <c r="C15" s="69">
        <v>260</v>
      </c>
      <c r="D15" s="69" t="s">
        <v>1137</v>
      </c>
      <c r="E15" s="69" t="s">
        <v>466</v>
      </c>
      <c r="F15" s="69" t="s">
        <v>533</v>
      </c>
      <c r="G15" s="69">
        <v>2831001</v>
      </c>
      <c r="H15" s="69" t="s">
        <v>548</v>
      </c>
      <c r="I15" s="69" t="s">
        <v>402</v>
      </c>
      <c r="J15" s="69" t="s">
        <v>640</v>
      </c>
      <c r="K15" s="101">
        <v>-110087.8</v>
      </c>
      <c r="L15" s="102">
        <v>-51910.45</v>
      </c>
      <c r="M15" s="69">
        <v>-110087.8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 t="s">
        <v>470</v>
      </c>
      <c r="V15" s="69" t="s">
        <v>641</v>
      </c>
      <c r="W15" s="69" t="s">
        <v>642</v>
      </c>
    </row>
    <row r="16" spans="1:23" x14ac:dyDescent="0.3">
      <c r="A16" s="30" t="str">
        <f>VLOOKUP(I16,'Table (5)'!$B$3:$C$266,2,FALSE)</f>
        <v>SFAS 106-MEDICARE SUBSIDY-(PPACA)-REG ASSET</v>
      </c>
      <c r="B16" s="69">
        <v>50</v>
      </c>
      <c r="C16" s="69">
        <v>260</v>
      </c>
      <c r="D16" s="69" t="s">
        <v>1137</v>
      </c>
      <c r="E16" s="69" t="s">
        <v>466</v>
      </c>
      <c r="F16" s="69" t="s">
        <v>533</v>
      </c>
      <c r="G16" s="69">
        <v>2831001</v>
      </c>
      <c r="H16" s="69" t="s">
        <v>549</v>
      </c>
      <c r="I16" s="69" t="s">
        <v>430</v>
      </c>
      <c r="J16" s="69" t="s">
        <v>640</v>
      </c>
      <c r="K16" s="101">
        <v>-13867.59</v>
      </c>
      <c r="L16" s="102">
        <v>-12326.74</v>
      </c>
      <c r="M16" s="69">
        <v>-13867.59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 t="s">
        <v>470</v>
      </c>
      <c r="V16" s="69" t="s">
        <v>641</v>
      </c>
      <c r="W16" s="69" t="s">
        <v>642</v>
      </c>
    </row>
    <row r="17" spans="1:23" x14ac:dyDescent="0.3">
      <c r="A17" s="30" t="str">
        <f>VLOOKUP(I17,'Table (5)'!$B$3:$C$266,2,FALSE)</f>
        <v>REG ASSET - ACCRUED SFAS 112</v>
      </c>
      <c r="B17" s="69">
        <v>50</v>
      </c>
      <c r="C17" s="69">
        <v>260</v>
      </c>
      <c r="D17" s="69" t="s">
        <v>1137</v>
      </c>
      <c r="E17" s="69" t="s">
        <v>466</v>
      </c>
      <c r="F17" s="69" t="s">
        <v>533</v>
      </c>
      <c r="G17" s="69">
        <v>2831001</v>
      </c>
      <c r="H17" s="69" t="s">
        <v>550</v>
      </c>
      <c r="I17" s="69" t="s">
        <v>441</v>
      </c>
      <c r="J17" s="69" t="s">
        <v>640</v>
      </c>
      <c r="K17" s="101">
        <v>-11719.4</v>
      </c>
      <c r="L17" s="102">
        <v>-5400.78</v>
      </c>
      <c r="M17" s="69">
        <v>-11719.4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 t="s">
        <v>470</v>
      </c>
      <c r="V17" s="69" t="s">
        <v>641</v>
      </c>
      <c r="W17" s="69" t="s">
        <v>642</v>
      </c>
    </row>
    <row r="18" spans="1:23" x14ac:dyDescent="0.3">
      <c r="K18" s="73"/>
      <c r="L18" s="72"/>
    </row>
    <row r="19" spans="1:23" x14ac:dyDescent="0.3">
      <c r="K19" s="71">
        <f>SUBTOTAL(9,K3:K18)</f>
        <v>-1189467.3599999999</v>
      </c>
      <c r="L19" s="70">
        <f>SUBTOTAL(9,L3:L18)</f>
        <v>-1392918.4299999997</v>
      </c>
    </row>
  </sheetData>
  <autoFilter ref="A2:W17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3"/>
  <sheetViews>
    <sheetView workbookViewId="0">
      <pane ySplit="2" topLeftCell="A3" activePane="bottomLeft" state="frozen"/>
      <selection activeCell="C14" sqref="C14"/>
      <selection pane="bottomLeft" activeCell="C14" sqref="C14"/>
    </sheetView>
  </sheetViews>
  <sheetFormatPr defaultColWidth="9.109375" defaultRowHeight="13.2" x14ac:dyDescent="0.25"/>
  <cols>
    <col min="1" max="2" width="9.109375" style="26"/>
    <col min="3" max="3" width="67" style="26" bestFit="1" customWidth="1"/>
    <col min="4" max="16384" width="9.109375" style="26"/>
  </cols>
  <sheetData>
    <row r="2" spans="2:3" x14ac:dyDescent="0.25">
      <c r="B2" s="23" t="s">
        <v>140</v>
      </c>
      <c r="C2" s="24" t="s">
        <v>141</v>
      </c>
    </row>
    <row r="3" spans="2:3" x14ac:dyDescent="0.25">
      <c r="B3" s="25" t="s">
        <v>1139</v>
      </c>
      <c r="C3" s="25" t="s">
        <v>1140</v>
      </c>
    </row>
    <row r="4" spans="2:3" x14ac:dyDescent="0.25">
      <c r="B4" s="25" t="s">
        <v>1141</v>
      </c>
      <c r="C4" s="25" t="s">
        <v>1140</v>
      </c>
    </row>
    <row r="5" spans="2:3" x14ac:dyDescent="0.25">
      <c r="B5" s="25" t="s">
        <v>1142</v>
      </c>
      <c r="C5" s="25" t="s">
        <v>1143</v>
      </c>
    </row>
    <row r="6" spans="2:3" x14ac:dyDescent="0.25">
      <c r="B6" s="25" t="s">
        <v>142</v>
      </c>
      <c r="C6" s="25" t="s">
        <v>143</v>
      </c>
    </row>
    <row r="7" spans="2:3" x14ac:dyDescent="0.25">
      <c r="B7" s="25" t="s">
        <v>552</v>
      </c>
      <c r="C7" s="25" t="s">
        <v>128</v>
      </c>
    </row>
    <row r="8" spans="2:3" x14ac:dyDescent="0.25">
      <c r="B8" s="25" t="s">
        <v>144</v>
      </c>
      <c r="C8" s="47" t="s">
        <v>82</v>
      </c>
    </row>
    <row r="9" spans="2:3" x14ac:dyDescent="0.25">
      <c r="B9" s="25" t="s">
        <v>145</v>
      </c>
      <c r="C9" s="47" t="s">
        <v>82</v>
      </c>
    </row>
    <row r="10" spans="2:3" x14ac:dyDescent="0.25">
      <c r="B10" s="25" t="s">
        <v>469</v>
      </c>
      <c r="C10" s="47" t="s">
        <v>82</v>
      </c>
    </row>
    <row r="11" spans="2:3" x14ac:dyDescent="0.25">
      <c r="B11" s="25" t="s">
        <v>472</v>
      </c>
      <c r="C11" s="47" t="s">
        <v>82</v>
      </c>
    </row>
    <row r="12" spans="2:3" x14ac:dyDescent="0.25">
      <c r="B12" s="25" t="s">
        <v>474</v>
      </c>
      <c r="C12" s="47" t="s">
        <v>82</v>
      </c>
    </row>
    <row r="13" spans="2:3" x14ac:dyDescent="0.25">
      <c r="B13" s="25" t="s">
        <v>476</v>
      </c>
      <c r="C13" s="47" t="s">
        <v>82</v>
      </c>
    </row>
    <row r="14" spans="2:3" x14ac:dyDescent="0.25">
      <c r="B14" s="25" t="s">
        <v>146</v>
      </c>
      <c r="C14" s="25" t="s">
        <v>147</v>
      </c>
    </row>
    <row r="15" spans="2:3" x14ac:dyDescent="0.25">
      <c r="B15" s="25" t="s">
        <v>148</v>
      </c>
      <c r="C15" s="47" t="s">
        <v>82</v>
      </c>
    </row>
    <row r="16" spans="2:3" x14ac:dyDescent="0.25">
      <c r="B16" s="25" t="s">
        <v>149</v>
      </c>
      <c r="C16" s="47" t="s">
        <v>82</v>
      </c>
    </row>
    <row r="17" spans="2:3" x14ac:dyDescent="0.25">
      <c r="B17" s="25" t="s">
        <v>150</v>
      </c>
      <c r="C17" s="47" t="s">
        <v>82</v>
      </c>
    </row>
    <row r="18" spans="2:3" x14ac:dyDescent="0.25">
      <c r="B18" s="25" t="s">
        <v>151</v>
      </c>
      <c r="C18" s="47" t="s">
        <v>82</v>
      </c>
    </row>
    <row r="19" spans="2:3" x14ac:dyDescent="0.25">
      <c r="B19" s="25" t="s">
        <v>152</v>
      </c>
      <c r="C19" s="47" t="s">
        <v>82</v>
      </c>
    </row>
    <row r="20" spans="2:3" x14ac:dyDescent="0.25">
      <c r="B20" s="25" t="s">
        <v>480</v>
      </c>
      <c r="C20" s="47" t="s">
        <v>82</v>
      </c>
    </row>
    <row r="21" spans="2:3" x14ac:dyDescent="0.25">
      <c r="B21" s="25" t="s">
        <v>154</v>
      </c>
      <c r="C21" s="25" t="s">
        <v>155</v>
      </c>
    </row>
    <row r="22" spans="2:3" x14ac:dyDescent="0.25">
      <c r="B22" s="25" t="s">
        <v>156</v>
      </c>
      <c r="C22" s="25" t="s">
        <v>157</v>
      </c>
    </row>
    <row r="23" spans="2:3" x14ac:dyDescent="0.25">
      <c r="B23" s="25" t="s">
        <v>158</v>
      </c>
      <c r="C23" s="25" t="s">
        <v>159</v>
      </c>
    </row>
    <row r="24" spans="2:3" x14ac:dyDescent="0.25">
      <c r="B24" s="25" t="s">
        <v>160</v>
      </c>
      <c r="C24" s="25" t="s">
        <v>97</v>
      </c>
    </row>
    <row r="25" spans="2:3" x14ac:dyDescent="0.25">
      <c r="B25" s="25" t="s">
        <v>1144</v>
      </c>
      <c r="C25" s="25" t="s">
        <v>1145</v>
      </c>
    </row>
    <row r="26" spans="2:3" x14ac:dyDescent="0.25">
      <c r="B26" s="25" t="s">
        <v>1146</v>
      </c>
      <c r="C26" s="25" t="s">
        <v>1145</v>
      </c>
    </row>
    <row r="27" spans="2:3" x14ac:dyDescent="0.25">
      <c r="B27" s="25" t="s">
        <v>161</v>
      </c>
      <c r="C27" s="47" t="s">
        <v>82</v>
      </c>
    </row>
    <row r="28" spans="2:3" x14ac:dyDescent="0.25">
      <c r="B28" s="25" t="s">
        <v>162</v>
      </c>
      <c r="C28" s="47" t="s">
        <v>82</v>
      </c>
    </row>
    <row r="29" spans="2:3" x14ac:dyDescent="0.25">
      <c r="B29" s="25" t="s">
        <v>163</v>
      </c>
      <c r="C29" s="47" t="s">
        <v>82</v>
      </c>
    </row>
    <row r="30" spans="2:3" x14ac:dyDescent="0.25">
      <c r="B30" s="25" t="s">
        <v>164</v>
      </c>
      <c r="C30" s="47" t="s">
        <v>82</v>
      </c>
    </row>
    <row r="31" spans="2:3" x14ac:dyDescent="0.25">
      <c r="B31" s="25" t="s">
        <v>165</v>
      </c>
      <c r="C31" s="47" t="s">
        <v>82</v>
      </c>
    </row>
    <row r="32" spans="2:3" x14ac:dyDescent="0.25">
      <c r="B32" s="25" t="s">
        <v>166</v>
      </c>
      <c r="C32" s="47" t="s">
        <v>82</v>
      </c>
    </row>
    <row r="33" spans="2:3" x14ac:dyDescent="0.25">
      <c r="B33" s="25" t="s">
        <v>482</v>
      </c>
      <c r="C33" s="47" t="s">
        <v>82</v>
      </c>
    </row>
    <row r="34" spans="2:3" x14ac:dyDescent="0.25">
      <c r="B34" s="25" t="s">
        <v>167</v>
      </c>
      <c r="C34" s="47" t="s">
        <v>82</v>
      </c>
    </row>
    <row r="35" spans="2:3" x14ac:dyDescent="0.25">
      <c r="B35" s="25" t="s">
        <v>168</v>
      </c>
      <c r="C35" s="25" t="s">
        <v>169</v>
      </c>
    </row>
    <row r="36" spans="2:3" x14ac:dyDescent="0.25">
      <c r="B36" s="25" t="s">
        <v>484</v>
      </c>
      <c r="C36" s="25" t="s">
        <v>103</v>
      </c>
    </row>
    <row r="37" spans="2:3" x14ac:dyDescent="0.25">
      <c r="B37" s="25" t="s">
        <v>486</v>
      </c>
      <c r="C37" s="25" t="s">
        <v>66</v>
      </c>
    </row>
    <row r="38" spans="2:3" x14ac:dyDescent="0.25">
      <c r="B38" s="25" t="s">
        <v>488</v>
      </c>
      <c r="C38" s="25" t="s">
        <v>66</v>
      </c>
    </row>
    <row r="39" spans="2:3" x14ac:dyDescent="0.25">
      <c r="B39" s="25" t="s">
        <v>170</v>
      </c>
      <c r="C39" s="25" t="s">
        <v>98</v>
      </c>
    </row>
    <row r="40" spans="2:3" x14ac:dyDescent="0.25">
      <c r="B40" s="25" t="s">
        <v>171</v>
      </c>
      <c r="C40" s="25" t="s">
        <v>98</v>
      </c>
    </row>
    <row r="41" spans="2:3" x14ac:dyDescent="0.25">
      <c r="B41" s="25" t="s">
        <v>172</v>
      </c>
      <c r="C41" s="25" t="s">
        <v>173</v>
      </c>
    </row>
    <row r="42" spans="2:3" x14ac:dyDescent="0.25">
      <c r="B42" s="25" t="s">
        <v>174</v>
      </c>
      <c r="C42" s="47" t="s">
        <v>31</v>
      </c>
    </row>
    <row r="43" spans="2:3" x14ac:dyDescent="0.25">
      <c r="B43" s="25" t="s">
        <v>175</v>
      </c>
      <c r="C43" s="47" t="s">
        <v>31</v>
      </c>
    </row>
    <row r="44" spans="2:3" x14ac:dyDescent="0.25">
      <c r="B44" s="25" t="s">
        <v>176</v>
      </c>
      <c r="C44" s="25" t="s">
        <v>177</v>
      </c>
    </row>
    <row r="45" spans="2:3" x14ac:dyDescent="0.25">
      <c r="B45" s="25" t="s">
        <v>178</v>
      </c>
      <c r="C45" s="25" t="s">
        <v>177</v>
      </c>
    </row>
    <row r="46" spans="2:3" x14ac:dyDescent="0.25">
      <c r="B46" s="25" t="s">
        <v>179</v>
      </c>
      <c r="C46" s="25" t="s">
        <v>180</v>
      </c>
    </row>
    <row r="47" spans="2:3" x14ac:dyDescent="0.25">
      <c r="B47" s="25" t="s">
        <v>181</v>
      </c>
      <c r="C47" s="25" t="s">
        <v>180</v>
      </c>
    </row>
    <row r="48" spans="2:3" x14ac:dyDescent="0.25">
      <c r="B48" s="25" t="s">
        <v>182</v>
      </c>
      <c r="C48" s="25" t="s">
        <v>183</v>
      </c>
    </row>
    <row r="49" spans="2:3" x14ac:dyDescent="0.25">
      <c r="B49" s="25" t="s">
        <v>184</v>
      </c>
      <c r="C49" s="25" t="s">
        <v>183</v>
      </c>
    </row>
    <row r="50" spans="2:3" x14ac:dyDescent="0.25">
      <c r="B50" s="25" t="s">
        <v>1147</v>
      </c>
      <c r="C50" s="25" t="s">
        <v>1148</v>
      </c>
    </row>
    <row r="51" spans="2:3" x14ac:dyDescent="0.25">
      <c r="B51" s="25" t="s">
        <v>1149</v>
      </c>
      <c r="C51" s="25" t="s">
        <v>1148</v>
      </c>
    </row>
    <row r="52" spans="2:3" x14ac:dyDescent="0.25">
      <c r="B52" s="25" t="s">
        <v>1150</v>
      </c>
      <c r="C52" s="25" t="s">
        <v>1151</v>
      </c>
    </row>
    <row r="53" spans="2:3" x14ac:dyDescent="0.25">
      <c r="B53" s="25" t="s">
        <v>1152</v>
      </c>
      <c r="C53" s="25" t="s">
        <v>1151</v>
      </c>
    </row>
    <row r="54" spans="2:3" x14ac:dyDescent="0.25">
      <c r="B54" s="25" t="s">
        <v>185</v>
      </c>
      <c r="C54" s="47" t="s">
        <v>186</v>
      </c>
    </row>
    <row r="55" spans="2:3" x14ac:dyDescent="0.25">
      <c r="B55" s="25" t="s">
        <v>187</v>
      </c>
      <c r="C55" s="47" t="s">
        <v>186</v>
      </c>
    </row>
    <row r="56" spans="2:3" x14ac:dyDescent="0.25">
      <c r="B56" s="25" t="s">
        <v>188</v>
      </c>
      <c r="C56" s="47" t="s">
        <v>189</v>
      </c>
    </row>
    <row r="57" spans="2:3" x14ac:dyDescent="0.25">
      <c r="B57" s="25" t="s">
        <v>190</v>
      </c>
      <c r="C57" s="47" t="s">
        <v>189</v>
      </c>
    </row>
    <row r="58" spans="2:3" x14ac:dyDescent="0.25">
      <c r="B58" s="25" t="s">
        <v>191</v>
      </c>
      <c r="C58" s="25" t="s">
        <v>192</v>
      </c>
    </row>
    <row r="59" spans="2:3" x14ac:dyDescent="0.25">
      <c r="B59" s="25" t="s">
        <v>193</v>
      </c>
      <c r="C59" s="25" t="s">
        <v>192</v>
      </c>
    </row>
    <row r="60" spans="2:3" x14ac:dyDescent="0.25">
      <c r="B60" s="25" t="s">
        <v>194</v>
      </c>
      <c r="C60" s="25" t="s">
        <v>195</v>
      </c>
    </row>
    <row r="61" spans="2:3" x14ac:dyDescent="0.25">
      <c r="B61" s="25" t="s">
        <v>196</v>
      </c>
      <c r="C61" s="25" t="s">
        <v>195</v>
      </c>
    </row>
    <row r="62" spans="2:3" x14ac:dyDescent="0.25">
      <c r="B62" s="25" t="s">
        <v>197</v>
      </c>
      <c r="C62" s="25" t="s">
        <v>198</v>
      </c>
    </row>
    <row r="63" spans="2:3" x14ac:dyDescent="0.25">
      <c r="B63" s="25" t="s">
        <v>199</v>
      </c>
      <c r="C63" s="25" t="s">
        <v>198</v>
      </c>
    </row>
    <row r="64" spans="2:3" x14ac:dyDescent="0.25">
      <c r="B64" s="25" t="s">
        <v>493</v>
      </c>
      <c r="C64" s="25" t="s">
        <v>67</v>
      </c>
    </row>
    <row r="65" spans="2:3" x14ac:dyDescent="0.25">
      <c r="B65" s="25" t="s">
        <v>495</v>
      </c>
      <c r="C65" s="25" t="s">
        <v>67</v>
      </c>
    </row>
    <row r="66" spans="2:3" x14ac:dyDescent="0.25">
      <c r="B66" s="25" t="s">
        <v>497</v>
      </c>
      <c r="C66" s="25" t="s">
        <v>68</v>
      </c>
    </row>
    <row r="67" spans="2:3" x14ac:dyDescent="0.25">
      <c r="B67" s="25" t="s">
        <v>499</v>
      </c>
      <c r="C67" s="25" t="s">
        <v>68</v>
      </c>
    </row>
    <row r="68" spans="2:3" x14ac:dyDescent="0.25">
      <c r="B68" s="25" t="s">
        <v>501</v>
      </c>
      <c r="C68" s="25" t="s">
        <v>69</v>
      </c>
    </row>
    <row r="69" spans="2:3" x14ac:dyDescent="0.25">
      <c r="B69" s="25" t="s">
        <v>503</v>
      </c>
      <c r="C69" s="25" t="s">
        <v>69</v>
      </c>
    </row>
    <row r="70" spans="2:3" x14ac:dyDescent="0.25">
      <c r="B70" s="25" t="s">
        <v>200</v>
      </c>
      <c r="C70" s="25" t="s">
        <v>201</v>
      </c>
    </row>
    <row r="71" spans="2:3" x14ac:dyDescent="0.25">
      <c r="B71" s="25" t="s">
        <v>202</v>
      </c>
      <c r="C71" s="25" t="s">
        <v>201</v>
      </c>
    </row>
    <row r="72" spans="2:3" x14ac:dyDescent="0.25">
      <c r="B72" s="25" t="s">
        <v>203</v>
      </c>
      <c r="C72" s="25" t="s">
        <v>204</v>
      </c>
    </row>
    <row r="73" spans="2:3" x14ac:dyDescent="0.25">
      <c r="B73" s="25" t="s">
        <v>205</v>
      </c>
      <c r="C73" s="25" t="s">
        <v>204</v>
      </c>
    </row>
    <row r="74" spans="2:3" x14ac:dyDescent="0.25">
      <c r="B74" s="25" t="s">
        <v>206</v>
      </c>
      <c r="C74" s="25" t="s">
        <v>207</v>
      </c>
    </row>
    <row r="75" spans="2:3" x14ac:dyDescent="0.25">
      <c r="B75" s="25" t="s">
        <v>208</v>
      </c>
      <c r="C75" s="25" t="s">
        <v>207</v>
      </c>
    </row>
    <row r="76" spans="2:3" x14ac:dyDescent="0.25">
      <c r="B76" s="25" t="s">
        <v>209</v>
      </c>
      <c r="C76" s="25" t="s">
        <v>210</v>
      </c>
    </row>
    <row r="77" spans="2:3" x14ac:dyDescent="0.25">
      <c r="B77" s="25" t="s">
        <v>211</v>
      </c>
      <c r="C77" s="25" t="s">
        <v>210</v>
      </c>
    </row>
    <row r="78" spans="2:3" x14ac:dyDescent="0.25">
      <c r="B78" s="25" t="s">
        <v>212</v>
      </c>
      <c r="C78" s="25" t="s">
        <v>213</v>
      </c>
    </row>
    <row r="79" spans="2:3" x14ac:dyDescent="0.25">
      <c r="B79" s="25" t="s">
        <v>214</v>
      </c>
      <c r="C79" s="25" t="s">
        <v>213</v>
      </c>
    </row>
    <row r="80" spans="2:3" x14ac:dyDescent="0.25">
      <c r="B80" s="25" t="s">
        <v>215</v>
      </c>
      <c r="C80" s="25" t="s">
        <v>216</v>
      </c>
    </row>
    <row r="81" spans="2:3" x14ac:dyDescent="0.25">
      <c r="B81" s="25" t="s">
        <v>217</v>
      </c>
      <c r="C81" s="25" t="s">
        <v>216</v>
      </c>
    </row>
    <row r="82" spans="2:3" x14ac:dyDescent="0.25">
      <c r="B82" s="25" t="s">
        <v>218</v>
      </c>
      <c r="C82" s="25" t="s">
        <v>219</v>
      </c>
    </row>
    <row r="83" spans="2:3" x14ac:dyDescent="0.25">
      <c r="B83" s="25" t="s">
        <v>220</v>
      </c>
      <c r="C83" s="25" t="s">
        <v>219</v>
      </c>
    </row>
    <row r="84" spans="2:3" x14ac:dyDescent="0.25">
      <c r="B84" s="25" t="s">
        <v>221</v>
      </c>
      <c r="C84" s="25" t="s">
        <v>222</v>
      </c>
    </row>
    <row r="85" spans="2:3" x14ac:dyDescent="0.25">
      <c r="B85" s="25" t="s">
        <v>223</v>
      </c>
      <c r="C85" s="25" t="s">
        <v>222</v>
      </c>
    </row>
    <row r="86" spans="2:3" x14ac:dyDescent="0.25">
      <c r="B86" s="25" t="s">
        <v>224</v>
      </c>
      <c r="C86" s="25" t="s">
        <v>225</v>
      </c>
    </row>
    <row r="87" spans="2:3" x14ac:dyDescent="0.25">
      <c r="B87" s="25" t="s">
        <v>226</v>
      </c>
      <c r="C87" s="25" t="s">
        <v>225</v>
      </c>
    </row>
    <row r="88" spans="2:3" x14ac:dyDescent="0.25">
      <c r="B88" s="25" t="s">
        <v>227</v>
      </c>
      <c r="C88" s="25" t="s">
        <v>228</v>
      </c>
    </row>
    <row r="89" spans="2:3" x14ac:dyDescent="0.25">
      <c r="B89" s="25" t="s">
        <v>229</v>
      </c>
      <c r="C89" s="25" t="s">
        <v>228</v>
      </c>
    </row>
    <row r="90" spans="2:3" x14ac:dyDescent="0.25">
      <c r="B90" s="25" t="s">
        <v>230</v>
      </c>
      <c r="C90" s="25" t="s">
        <v>231</v>
      </c>
    </row>
    <row r="91" spans="2:3" x14ac:dyDescent="0.25">
      <c r="B91" s="25" t="s">
        <v>232</v>
      </c>
      <c r="C91" s="25" t="s">
        <v>231</v>
      </c>
    </row>
    <row r="92" spans="2:3" x14ac:dyDescent="0.25">
      <c r="B92" s="25" t="s">
        <v>233</v>
      </c>
      <c r="C92" s="25" t="s">
        <v>234</v>
      </c>
    </row>
    <row r="93" spans="2:3" x14ac:dyDescent="0.25">
      <c r="B93" s="25" t="s">
        <v>235</v>
      </c>
      <c r="C93" s="25" t="s">
        <v>234</v>
      </c>
    </row>
    <row r="94" spans="2:3" x14ac:dyDescent="0.25">
      <c r="B94" s="25" t="s">
        <v>236</v>
      </c>
      <c r="C94" s="25" t="s">
        <v>237</v>
      </c>
    </row>
    <row r="95" spans="2:3" x14ac:dyDescent="0.25">
      <c r="B95" s="25" t="s">
        <v>238</v>
      </c>
      <c r="C95" s="25" t="s">
        <v>237</v>
      </c>
    </row>
    <row r="96" spans="2:3" x14ac:dyDescent="0.25">
      <c r="B96" s="25" t="s">
        <v>239</v>
      </c>
      <c r="C96" s="25" t="s">
        <v>34</v>
      </c>
    </row>
    <row r="97" spans="2:3" x14ac:dyDescent="0.25">
      <c r="B97" s="25" t="s">
        <v>240</v>
      </c>
      <c r="C97" s="25" t="s">
        <v>241</v>
      </c>
    </row>
    <row r="98" spans="2:3" x14ac:dyDescent="0.25">
      <c r="B98" s="25" t="s">
        <v>242</v>
      </c>
      <c r="C98" s="25" t="s">
        <v>241</v>
      </c>
    </row>
    <row r="99" spans="2:3" x14ac:dyDescent="0.25">
      <c r="B99" s="25" t="s">
        <v>243</v>
      </c>
      <c r="C99" s="25" t="s">
        <v>244</v>
      </c>
    </row>
    <row r="100" spans="2:3" x14ac:dyDescent="0.25">
      <c r="B100" s="25" t="s">
        <v>245</v>
      </c>
      <c r="C100" s="25" t="s">
        <v>244</v>
      </c>
    </row>
    <row r="101" spans="2:3" x14ac:dyDescent="0.25">
      <c r="B101" s="25" t="s">
        <v>246</v>
      </c>
      <c r="C101" s="25" t="s">
        <v>247</v>
      </c>
    </row>
    <row r="102" spans="2:3" x14ac:dyDescent="0.25">
      <c r="B102" s="25" t="s">
        <v>248</v>
      </c>
      <c r="C102" s="25" t="s">
        <v>247</v>
      </c>
    </row>
    <row r="103" spans="2:3" x14ac:dyDescent="0.25">
      <c r="B103" s="25" t="s">
        <v>249</v>
      </c>
      <c r="C103" s="25" t="s">
        <v>250</v>
      </c>
    </row>
    <row r="104" spans="2:3" x14ac:dyDescent="0.25">
      <c r="B104" s="25" t="s">
        <v>251</v>
      </c>
      <c r="C104" s="25" t="s">
        <v>250</v>
      </c>
    </row>
    <row r="105" spans="2:3" x14ac:dyDescent="0.25">
      <c r="B105" s="25" t="s">
        <v>252</v>
      </c>
      <c r="C105" s="25" t="s">
        <v>253</v>
      </c>
    </row>
    <row r="106" spans="2:3" x14ac:dyDescent="0.25">
      <c r="B106" s="25" t="s">
        <v>254</v>
      </c>
      <c r="C106" s="25" t="s">
        <v>253</v>
      </c>
    </row>
    <row r="107" spans="2:3" x14ac:dyDescent="0.25">
      <c r="B107" s="25" t="s">
        <v>255</v>
      </c>
      <c r="C107" s="25" t="s">
        <v>256</v>
      </c>
    </row>
    <row r="108" spans="2:3" x14ac:dyDescent="0.25">
      <c r="B108" s="25" t="s">
        <v>257</v>
      </c>
      <c r="C108" s="25" t="s">
        <v>256</v>
      </c>
    </row>
    <row r="109" spans="2:3" x14ac:dyDescent="0.25">
      <c r="B109" s="25" t="s">
        <v>258</v>
      </c>
      <c r="C109" s="25" t="s">
        <v>259</v>
      </c>
    </row>
    <row r="110" spans="2:3" x14ac:dyDescent="0.25">
      <c r="B110" s="25" t="s">
        <v>1153</v>
      </c>
      <c r="C110" s="25" t="s">
        <v>1154</v>
      </c>
    </row>
    <row r="111" spans="2:3" x14ac:dyDescent="0.25">
      <c r="B111" s="25" t="s">
        <v>1155</v>
      </c>
      <c r="C111" s="25" t="s">
        <v>1156</v>
      </c>
    </row>
    <row r="112" spans="2:3" x14ac:dyDescent="0.25">
      <c r="B112" s="25" t="s">
        <v>1157</v>
      </c>
      <c r="C112" s="25" t="s">
        <v>1158</v>
      </c>
    </row>
    <row r="113" spans="2:3" x14ac:dyDescent="0.25">
      <c r="B113" s="25" t="s">
        <v>260</v>
      </c>
      <c r="C113" s="25" t="s">
        <v>261</v>
      </c>
    </row>
    <row r="114" spans="2:3" x14ac:dyDescent="0.25">
      <c r="B114" s="25" t="s">
        <v>262</v>
      </c>
      <c r="C114" s="25" t="s">
        <v>263</v>
      </c>
    </row>
    <row r="115" spans="2:3" x14ac:dyDescent="0.25">
      <c r="B115" s="25" t="s">
        <v>554</v>
      </c>
      <c r="C115" s="25" t="s">
        <v>101</v>
      </c>
    </row>
    <row r="116" spans="2:3" x14ac:dyDescent="0.25">
      <c r="B116" s="25" t="s">
        <v>556</v>
      </c>
      <c r="C116" s="25" t="s">
        <v>76</v>
      </c>
    </row>
    <row r="117" spans="2:3" x14ac:dyDescent="0.25">
      <c r="B117" s="25" t="s">
        <v>557</v>
      </c>
      <c r="C117" s="25" t="s">
        <v>132</v>
      </c>
    </row>
    <row r="118" spans="2:3" x14ac:dyDescent="0.25">
      <c r="B118" s="25" t="s">
        <v>264</v>
      </c>
      <c r="C118" s="25" t="s">
        <v>265</v>
      </c>
    </row>
    <row r="119" spans="2:3" x14ac:dyDescent="0.25">
      <c r="B119" s="25" t="s">
        <v>535</v>
      </c>
      <c r="C119" s="25" t="s">
        <v>100</v>
      </c>
    </row>
    <row r="120" spans="2:3" x14ac:dyDescent="0.25">
      <c r="B120" s="25" t="s">
        <v>559</v>
      </c>
      <c r="C120" s="25" t="s">
        <v>137</v>
      </c>
    </row>
    <row r="121" spans="2:3" x14ac:dyDescent="0.25">
      <c r="B121" s="25" t="s">
        <v>266</v>
      </c>
      <c r="C121" s="25" t="s">
        <v>267</v>
      </c>
    </row>
    <row r="122" spans="2:3" x14ac:dyDescent="0.25">
      <c r="B122" s="25" t="s">
        <v>268</v>
      </c>
      <c r="C122" s="25" t="s">
        <v>36</v>
      </c>
    </row>
    <row r="123" spans="2:3" x14ac:dyDescent="0.25">
      <c r="B123" s="25" t="s">
        <v>269</v>
      </c>
      <c r="C123" s="25" t="s">
        <v>36</v>
      </c>
    </row>
    <row r="124" spans="2:3" x14ac:dyDescent="0.25">
      <c r="B124" s="25" t="s">
        <v>270</v>
      </c>
      <c r="C124" s="25" t="s">
        <v>104</v>
      </c>
    </row>
    <row r="125" spans="2:3" x14ac:dyDescent="0.25">
      <c r="B125" s="25" t="s">
        <v>271</v>
      </c>
      <c r="C125" s="25" t="s">
        <v>105</v>
      </c>
    </row>
    <row r="126" spans="2:3" x14ac:dyDescent="0.25">
      <c r="B126" s="25" t="s">
        <v>272</v>
      </c>
      <c r="C126" s="25" t="s">
        <v>85</v>
      </c>
    </row>
    <row r="127" spans="2:3" x14ac:dyDescent="0.25">
      <c r="B127" s="25" t="s">
        <v>273</v>
      </c>
      <c r="C127" s="25" t="s">
        <v>85</v>
      </c>
    </row>
    <row r="128" spans="2:3" x14ac:dyDescent="0.25">
      <c r="B128" s="25" t="s">
        <v>510</v>
      </c>
      <c r="C128" s="25" t="s">
        <v>86</v>
      </c>
    </row>
    <row r="129" spans="2:3" x14ac:dyDescent="0.25">
      <c r="B129" s="25" t="s">
        <v>274</v>
      </c>
      <c r="C129" s="25" t="s">
        <v>275</v>
      </c>
    </row>
    <row r="130" spans="2:3" x14ac:dyDescent="0.25">
      <c r="B130" s="25" t="s">
        <v>276</v>
      </c>
      <c r="C130" s="25" t="s">
        <v>277</v>
      </c>
    </row>
    <row r="131" spans="2:3" x14ac:dyDescent="0.25">
      <c r="B131" s="25" t="s">
        <v>560</v>
      </c>
      <c r="C131" s="25" t="s">
        <v>133</v>
      </c>
    </row>
    <row r="132" spans="2:3" x14ac:dyDescent="0.25">
      <c r="B132" s="25" t="s">
        <v>511</v>
      </c>
      <c r="C132" s="25" t="s">
        <v>70</v>
      </c>
    </row>
    <row r="133" spans="2:3" x14ac:dyDescent="0.25">
      <c r="B133" s="25" t="s">
        <v>278</v>
      </c>
      <c r="C133" s="25" t="s">
        <v>40</v>
      </c>
    </row>
    <row r="134" spans="2:3" x14ac:dyDescent="0.25">
      <c r="B134" s="25" t="s">
        <v>563</v>
      </c>
      <c r="C134" s="25" t="s">
        <v>40</v>
      </c>
    </row>
    <row r="135" spans="2:3" x14ac:dyDescent="0.25">
      <c r="B135" s="25" t="s">
        <v>279</v>
      </c>
      <c r="C135" s="25" t="s">
        <v>280</v>
      </c>
    </row>
    <row r="136" spans="2:3" x14ac:dyDescent="0.25">
      <c r="B136" s="25" t="s">
        <v>536</v>
      </c>
      <c r="C136" s="25" t="s">
        <v>56</v>
      </c>
    </row>
    <row r="137" spans="2:3" x14ac:dyDescent="0.25">
      <c r="B137" s="25" t="s">
        <v>537</v>
      </c>
      <c r="C137" s="25" t="s">
        <v>88</v>
      </c>
    </row>
    <row r="138" spans="2:3" x14ac:dyDescent="0.25">
      <c r="B138" s="25" t="s">
        <v>281</v>
      </c>
      <c r="C138" s="25" t="s">
        <v>282</v>
      </c>
    </row>
    <row r="139" spans="2:3" x14ac:dyDescent="0.25">
      <c r="B139" s="25" t="s">
        <v>283</v>
      </c>
      <c r="C139" s="25" t="s">
        <v>284</v>
      </c>
    </row>
    <row r="140" spans="2:3" x14ac:dyDescent="0.25">
      <c r="B140" s="25" t="s">
        <v>285</v>
      </c>
      <c r="C140" s="25" t="s">
        <v>286</v>
      </c>
    </row>
    <row r="141" spans="2:3" x14ac:dyDescent="0.25">
      <c r="B141" s="25" t="s">
        <v>538</v>
      </c>
      <c r="C141" s="25" t="s">
        <v>89</v>
      </c>
    </row>
    <row r="142" spans="2:3" x14ac:dyDescent="0.25">
      <c r="B142" s="25" t="s">
        <v>539</v>
      </c>
      <c r="C142" s="25" t="s">
        <v>90</v>
      </c>
    </row>
    <row r="143" spans="2:3" x14ac:dyDescent="0.25">
      <c r="B143" s="25" t="s">
        <v>565</v>
      </c>
      <c r="C143" s="25" t="s">
        <v>564</v>
      </c>
    </row>
    <row r="144" spans="2:3" x14ac:dyDescent="0.25">
      <c r="B144" s="25" t="s">
        <v>287</v>
      </c>
      <c r="C144" s="25" t="s">
        <v>109</v>
      </c>
    </row>
    <row r="145" spans="2:3" x14ac:dyDescent="0.25">
      <c r="B145" s="25" t="s">
        <v>288</v>
      </c>
      <c r="C145" s="25" t="s">
        <v>289</v>
      </c>
    </row>
    <row r="146" spans="2:3" x14ac:dyDescent="0.25">
      <c r="B146" s="25" t="s">
        <v>290</v>
      </c>
      <c r="C146" s="25" t="s">
        <v>291</v>
      </c>
    </row>
    <row r="147" spans="2:3" x14ac:dyDescent="0.25">
      <c r="B147" s="25" t="s">
        <v>292</v>
      </c>
      <c r="C147" s="25" t="s">
        <v>291</v>
      </c>
    </row>
    <row r="148" spans="2:3" x14ac:dyDescent="0.25">
      <c r="B148" s="25" t="s">
        <v>293</v>
      </c>
      <c r="C148" s="25" t="s">
        <v>294</v>
      </c>
    </row>
    <row r="149" spans="2:3" x14ac:dyDescent="0.25">
      <c r="B149" s="25" t="s">
        <v>295</v>
      </c>
      <c r="C149" s="25" t="s">
        <v>296</v>
      </c>
    </row>
    <row r="150" spans="2:3" x14ac:dyDescent="0.25">
      <c r="B150" s="25" t="s">
        <v>568</v>
      </c>
      <c r="C150" s="25" t="s">
        <v>138</v>
      </c>
    </row>
    <row r="151" spans="2:3" x14ac:dyDescent="0.25">
      <c r="B151" s="25" t="s">
        <v>297</v>
      </c>
      <c r="C151" s="25" t="s">
        <v>298</v>
      </c>
    </row>
    <row r="152" spans="2:3" x14ac:dyDescent="0.25">
      <c r="B152" s="25" t="s">
        <v>299</v>
      </c>
      <c r="C152" s="25" t="s">
        <v>41</v>
      </c>
    </row>
    <row r="153" spans="2:3" x14ac:dyDescent="0.25">
      <c r="B153" s="25" t="s">
        <v>826</v>
      </c>
      <c r="C153" s="25" t="s">
        <v>709</v>
      </c>
    </row>
    <row r="154" spans="2:3" x14ac:dyDescent="0.25">
      <c r="B154" s="25" t="s">
        <v>513</v>
      </c>
      <c r="C154" s="25" t="s">
        <v>131</v>
      </c>
    </row>
    <row r="155" spans="2:3" x14ac:dyDescent="0.25">
      <c r="B155" s="25" t="s">
        <v>540</v>
      </c>
      <c r="C155" s="25" t="s">
        <v>77</v>
      </c>
    </row>
    <row r="156" spans="2:3" x14ac:dyDescent="0.25">
      <c r="B156" s="25" t="s">
        <v>541</v>
      </c>
      <c r="C156" s="25" t="s">
        <v>78</v>
      </c>
    </row>
    <row r="157" spans="2:3" x14ac:dyDescent="0.25">
      <c r="B157" s="25" t="s">
        <v>300</v>
      </c>
      <c r="C157" s="25" t="s">
        <v>301</v>
      </c>
    </row>
    <row r="158" spans="2:3" x14ac:dyDescent="0.25">
      <c r="B158" s="25" t="s">
        <v>302</v>
      </c>
      <c r="C158" s="25" t="s">
        <v>303</v>
      </c>
    </row>
    <row r="159" spans="2:3" x14ac:dyDescent="0.25">
      <c r="B159" s="25" t="s">
        <v>304</v>
      </c>
      <c r="C159" s="25" t="s">
        <v>305</v>
      </c>
    </row>
    <row r="160" spans="2:3" x14ac:dyDescent="0.25">
      <c r="B160" s="25" t="s">
        <v>306</v>
      </c>
      <c r="C160" s="25" t="s">
        <v>307</v>
      </c>
    </row>
    <row r="161" spans="2:3" x14ac:dyDescent="0.25">
      <c r="B161" s="25" t="s">
        <v>308</v>
      </c>
      <c r="C161" s="25" t="s">
        <v>309</v>
      </c>
    </row>
    <row r="162" spans="2:3" x14ac:dyDescent="0.25">
      <c r="B162" s="25" t="s">
        <v>310</v>
      </c>
      <c r="C162" s="25" t="s">
        <v>311</v>
      </c>
    </row>
    <row r="163" spans="2:3" x14ac:dyDescent="0.25">
      <c r="B163" s="25" t="s">
        <v>571</v>
      </c>
      <c r="C163" s="25" t="s">
        <v>570</v>
      </c>
    </row>
    <row r="164" spans="2:3" x14ac:dyDescent="0.25">
      <c r="B164" s="25" t="s">
        <v>312</v>
      </c>
      <c r="C164" s="25" t="s">
        <v>313</v>
      </c>
    </row>
    <row r="165" spans="2:3" x14ac:dyDescent="0.25">
      <c r="B165" s="25" t="s">
        <v>314</v>
      </c>
      <c r="C165" s="25" t="s">
        <v>315</v>
      </c>
    </row>
    <row r="166" spans="2:3" x14ac:dyDescent="0.25">
      <c r="B166" s="25" t="s">
        <v>595</v>
      </c>
      <c r="C166" s="25" t="s">
        <v>596</v>
      </c>
    </row>
    <row r="167" spans="2:3" x14ac:dyDescent="0.25">
      <c r="B167" s="25" t="s">
        <v>316</v>
      </c>
      <c r="C167" s="25" t="s">
        <v>317</v>
      </c>
    </row>
    <row r="168" spans="2:3" x14ac:dyDescent="0.25">
      <c r="B168" s="25" t="s">
        <v>318</v>
      </c>
      <c r="C168" s="25" t="s">
        <v>319</v>
      </c>
    </row>
    <row r="169" spans="2:3" x14ac:dyDescent="0.25">
      <c r="B169" s="25" t="s">
        <v>573</v>
      </c>
      <c r="C169" s="25" t="s">
        <v>572</v>
      </c>
    </row>
    <row r="170" spans="2:3" x14ac:dyDescent="0.25">
      <c r="B170" s="25" t="s">
        <v>320</v>
      </c>
      <c r="C170" s="25" t="s">
        <v>321</v>
      </c>
    </row>
    <row r="171" spans="2:3" x14ac:dyDescent="0.25">
      <c r="B171" s="25" t="s">
        <v>322</v>
      </c>
      <c r="C171" s="25" t="s">
        <v>323</v>
      </c>
    </row>
    <row r="172" spans="2:3" x14ac:dyDescent="0.25">
      <c r="B172" s="25" t="s">
        <v>324</v>
      </c>
      <c r="C172" s="25" t="s">
        <v>130</v>
      </c>
    </row>
    <row r="173" spans="2:3" x14ac:dyDescent="0.25">
      <c r="B173" s="25" t="s">
        <v>574</v>
      </c>
      <c r="C173" s="25" t="s">
        <v>113</v>
      </c>
    </row>
    <row r="174" spans="2:3" x14ac:dyDescent="0.25">
      <c r="B174" s="25" t="s">
        <v>325</v>
      </c>
      <c r="C174" s="25" t="s">
        <v>115</v>
      </c>
    </row>
    <row r="175" spans="2:3" x14ac:dyDescent="0.25">
      <c r="B175" s="25" t="s">
        <v>576</v>
      </c>
      <c r="C175" s="25" t="s">
        <v>122</v>
      </c>
    </row>
    <row r="176" spans="2:3" x14ac:dyDescent="0.25">
      <c r="B176" s="25" t="s">
        <v>578</v>
      </c>
      <c r="C176" s="25" t="s">
        <v>123</v>
      </c>
    </row>
    <row r="177" spans="2:3" x14ac:dyDescent="0.25">
      <c r="B177" s="25" t="s">
        <v>580</v>
      </c>
      <c r="C177" s="25" t="s">
        <v>124</v>
      </c>
    </row>
    <row r="178" spans="2:3" x14ac:dyDescent="0.25">
      <c r="B178" s="25" t="s">
        <v>581</v>
      </c>
      <c r="C178" s="25" t="s">
        <v>116</v>
      </c>
    </row>
    <row r="179" spans="2:3" x14ac:dyDescent="0.25">
      <c r="B179" s="25" t="s">
        <v>542</v>
      </c>
      <c r="C179" s="25" t="s">
        <v>127</v>
      </c>
    </row>
    <row r="180" spans="2:3" x14ac:dyDescent="0.25">
      <c r="B180" s="25" t="s">
        <v>543</v>
      </c>
      <c r="C180" s="25" t="s">
        <v>111</v>
      </c>
    </row>
    <row r="181" spans="2:3" x14ac:dyDescent="0.25">
      <c r="B181" s="25" t="s">
        <v>326</v>
      </c>
      <c r="C181" s="25" t="s">
        <v>327</v>
      </c>
    </row>
    <row r="182" spans="2:3" x14ac:dyDescent="0.25">
      <c r="B182" s="25" t="s">
        <v>328</v>
      </c>
      <c r="C182" s="25" t="s">
        <v>329</v>
      </c>
    </row>
    <row r="183" spans="2:3" x14ac:dyDescent="0.25">
      <c r="B183" s="25" t="s">
        <v>330</v>
      </c>
      <c r="C183" s="25" t="s">
        <v>331</v>
      </c>
    </row>
    <row r="184" spans="2:3" x14ac:dyDescent="0.25">
      <c r="B184" s="25" t="s">
        <v>332</v>
      </c>
      <c r="C184" s="25" t="s">
        <v>333</v>
      </c>
    </row>
    <row r="185" spans="2:3" x14ac:dyDescent="0.25">
      <c r="B185" s="25" t="s">
        <v>334</v>
      </c>
      <c r="C185" s="25" t="s">
        <v>335</v>
      </c>
    </row>
    <row r="186" spans="2:3" x14ac:dyDescent="0.25">
      <c r="B186" s="25" t="s">
        <v>336</v>
      </c>
      <c r="C186" s="25" t="s">
        <v>337</v>
      </c>
    </row>
    <row r="187" spans="2:3" x14ac:dyDescent="0.25">
      <c r="B187" s="25" t="s">
        <v>338</v>
      </c>
      <c r="C187" s="25" t="s">
        <v>339</v>
      </c>
    </row>
    <row r="188" spans="2:3" x14ac:dyDescent="0.25">
      <c r="B188" s="25" t="s">
        <v>340</v>
      </c>
      <c r="C188" s="25" t="s">
        <v>341</v>
      </c>
    </row>
    <row r="189" spans="2:3" x14ac:dyDescent="0.25">
      <c r="B189" s="25" t="s">
        <v>342</v>
      </c>
      <c r="C189" s="25" t="s">
        <v>343</v>
      </c>
    </row>
    <row r="190" spans="2:3" x14ac:dyDescent="0.25">
      <c r="B190" s="25" t="s">
        <v>344</v>
      </c>
      <c r="C190" s="25" t="s">
        <v>345</v>
      </c>
    </row>
    <row r="191" spans="2:3" x14ac:dyDescent="0.25">
      <c r="B191" s="25" t="s">
        <v>346</v>
      </c>
      <c r="C191" s="25" t="s">
        <v>347</v>
      </c>
    </row>
    <row r="192" spans="2:3" x14ac:dyDescent="0.25">
      <c r="B192" s="25" t="s">
        <v>348</v>
      </c>
      <c r="C192" s="25" t="s">
        <v>349</v>
      </c>
    </row>
    <row r="193" spans="2:3" x14ac:dyDescent="0.25">
      <c r="B193" s="25" t="s">
        <v>350</v>
      </c>
      <c r="C193" s="25" t="s">
        <v>351</v>
      </c>
    </row>
    <row r="194" spans="2:3" x14ac:dyDescent="0.25">
      <c r="B194" s="25" t="s">
        <v>1138</v>
      </c>
      <c r="C194" s="25" t="s">
        <v>1134</v>
      </c>
    </row>
    <row r="195" spans="2:3" x14ac:dyDescent="0.25">
      <c r="B195" s="25" t="s">
        <v>352</v>
      </c>
      <c r="C195" s="25" t="s">
        <v>353</v>
      </c>
    </row>
    <row r="196" spans="2:3" x14ac:dyDescent="0.25">
      <c r="B196" s="25" t="s">
        <v>354</v>
      </c>
      <c r="C196" s="25" t="s">
        <v>355</v>
      </c>
    </row>
    <row r="197" spans="2:3" x14ac:dyDescent="0.25">
      <c r="B197" s="25" t="s">
        <v>356</v>
      </c>
      <c r="C197" s="25" t="s">
        <v>357</v>
      </c>
    </row>
    <row r="198" spans="2:3" x14ac:dyDescent="0.25">
      <c r="B198" s="25" t="s">
        <v>358</v>
      </c>
      <c r="C198" s="25" t="s">
        <v>359</v>
      </c>
    </row>
    <row r="199" spans="2:3" x14ac:dyDescent="0.25">
      <c r="B199" s="25" t="s">
        <v>360</v>
      </c>
      <c r="C199" s="25" t="s">
        <v>361</v>
      </c>
    </row>
    <row r="200" spans="2:3" x14ac:dyDescent="0.25">
      <c r="B200" s="25" t="s">
        <v>582</v>
      </c>
      <c r="C200" s="25" t="s">
        <v>134</v>
      </c>
    </row>
    <row r="201" spans="2:3" x14ac:dyDescent="0.25">
      <c r="B201" s="25" t="s">
        <v>583</v>
      </c>
      <c r="C201" s="25" t="s">
        <v>135</v>
      </c>
    </row>
    <row r="202" spans="2:3" x14ac:dyDescent="0.25">
      <c r="B202" s="25" t="s">
        <v>584</v>
      </c>
      <c r="C202" s="25" t="s">
        <v>136</v>
      </c>
    </row>
    <row r="203" spans="2:3" x14ac:dyDescent="0.25">
      <c r="B203" s="25" t="s">
        <v>362</v>
      </c>
      <c r="C203" s="47" t="s">
        <v>363</v>
      </c>
    </row>
    <row r="204" spans="2:3" x14ac:dyDescent="0.25">
      <c r="B204" s="25" t="s">
        <v>1159</v>
      </c>
      <c r="C204" s="47" t="s">
        <v>1160</v>
      </c>
    </row>
    <row r="205" spans="2:3" x14ac:dyDescent="0.25">
      <c r="B205" s="25" t="s">
        <v>586</v>
      </c>
      <c r="C205" s="47" t="s">
        <v>585</v>
      </c>
    </row>
    <row r="206" spans="2:3" x14ac:dyDescent="0.25">
      <c r="B206" s="25" t="s">
        <v>588</v>
      </c>
      <c r="C206" s="47" t="s">
        <v>587</v>
      </c>
    </row>
    <row r="207" spans="2:3" x14ac:dyDescent="0.25">
      <c r="B207" s="25" t="s">
        <v>590</v>
      </c>
      <c r="C207" s="47" t="s">
        <v>589</v>
      </c>
    </row>
    <row r="208" spans="2:3" x14ac:dyDescent="0.25">
      <c r="B208" s="25" t="s">
        <v>364</v>
      </c>
      <c r="C208" s="47" t="s">
        <v>365</v>
      </c>
    </row>
    <row r="209" spans="2:3" x14ac:dyDescent="0.25">
      <c r="B209" s="25" t="s">
        <v>366</v>
      </c>
      <c r="C209" s="47" t="s">
        <v>367</v>
      </c>
    </row>
    <row r="210" spans="2:3" x14ac:dyDescent="0.25">
      <c r="B210" s="25" t="s">
        <v>368</v>
      </c>
      <c r="C210" s="47" t="s">
        <v>369</v>
      </c>
    </row>
    <row r="211" spans="2:3" x14ac:dyDescent="0.25">
      <c r="B211" s="25" t="s">
        <v>370</v>
      </c>
      <c r="C211" s="47" t="s">
        <v>371</v>
      </c>
    </row>
    <row r="212" spans="2:3" x14ac:dyDescent="0.25">
      <c r="B212" s="25" t="s">
        <v>372</v>
      </c>
      <c r="C212" s="47" t="s">
        <v>373</v>
      </c>
    </row>
    <row r="213" spans="2:3" x14ac:dyDescent="0.25">
      <c r="B213" s="25" t="s">
        <v>374</v>
      </c>
      <c r="C213" s="47" t="s">
        <v>375</v>
      </c>
    </row>
    <row r="214" spans="2:3" x14ac:dyDescent="0.25">
      <c r="B214" s="25" t="s">
        <v>545</v>
      </c>
      <c r="C214" s="47" t="s">
        <v>544</v>
      </c>
    </row>
    <row r="215" spans="2:3" x14ac:dyDescent="0.25">
      <c r="B215" s="25" t="s">
        <v>376</v>
      </c>
      <c r="C215" s="25" t="s">
        <v>377</v>
      </c>
    </row>
    <row r="216" spans="2:3" x14ac:dyDescent="0.25">
      <c r="B216" s="25" t="s">
        <v>378</v>
      </c>
      <c r="C216" s="25" t="s">
        <v>379</v>
      </c>
    </row>
    <row r="217" spans="2:3" x14ac:dyDescent="0.25">
      <c r="B217" s="25" t="s">
        <v>380</v>
      </c>
      <c r="C217" s="25" t="s">
        <v>381</v>
      </c>
    </row>
    <row r="218" spans="2:3" x14ac:dyDescent="0.25">
      <c r="B218" s="25" t="s">
        <v>382</v>
      </c>
      <c r="C218" s="25" t="s">
        <v>383</v>
      </c>
    </row>
    <row r="219" spans="2:3" x14ac:dyDescent="0.25">
      <c r="B219" s="25" t="s">
        <v>384</v>
      </c>
      <c r="C219" s="25" t="s">
        <v>385</v>
      </c>
    </row>
    <row r="220" spans="2:3" x14ac:dyDescent="0.25">
      <c r="B220" s="25" t="s">
        <v>386</v>
      </c>
      <c r="C220" s="25" t="s">
        <v>387</v>
      </c>
    </row>
    <row r="221" spans="2:3" x14ac:dyDescent="0.25">
      <c r="B221" s="25" t="s">
        <v>388</v>
      </c>
      <c r="C221" s="25" t="s">
        <v>389</v>
      </c>
    </row>
    <row r="222" spans="2:3" x14ac:dyDescent="0.25">
      <c r="B222" s="25" t="s">
        <v>390</v>
      </c>
      <c r="C222" s="25" t="s">
        <v>391</v>
      </c>
    </row>
    <row r="223" spans="2:3" x14ac:dyDescent="0.25">
      <c r="B223" s="25" t="s">
        <v>547</v>
      </c>
      <c r="C223" s="25" t="s">
        <v>546</v>
      </c>
    </row>
    <row r="224" spans="2:3" x14ac:dyDescent="0.25">
      <c r="B224" s="25" t="s">
        <v>392</v>
      </c>
      <c r="C224" s="25" t="s">
        <v>393</v>
      </c>
    </row>
    <row r="225" spans="2:3" x14ac:dyDescent="0.25">
      <c r="B225" s="25" t="s">
        <v>394</v>
      </c>
      <c r="C225" s="47" t="s">
        <v>395</v>
      </c>
    </row>
    <row r="226" spans="2:3" x14ac:dyDescent="0.25">
      <c r="B226" s="25" t="s">
        <v>396</v>
      </c>
      <c r="C226" s="47" t="s">
        <v>397</v>
      </c>
    </row>
    <row r="227" spans="2:3" x14ac:dyDescent="0.25">
      <c r="B227" s="25" t="s">
        <v>398</v>
      </c>
      <c r="C227" s="47" t="s">
        <v>399</v>
      </c>
    </row>
    <row r="228" spans="2:3" x14ac:dyDescent="0.25">
      <c r="B228" s="25" t="s">
        <v>591</v>
      </c>
      <c r="C228" s="47" t="s">
        <v>79</v>
      </c>
    </row>
    <row r="229" spans="2:3" x14ac:dyDescent="0.25">
      <c r="B229" s="25" t="s">
        <v>514</v>
      </c>
      <c r="C229" s="47" t="s">
        <v>71</v>
      </c>
    </row>
    <row r="230" spans="2:3" x14ac:dyDescent="0.25">
      <c r="B230" s="25" t="s">
        <v>400</v>
      </c>
      <c r="C230" s="25" t="s">
        <v>91</v>
      </c>
    </row>
    <row r="231" spans="2:3" x14ac:dyDescent="0.25">
      <c r="B231" s="25" t="s">
        <v>401</v>
      </c>
      <c r="C231" s="25" t="s">
        <v>102</v>
      </c>
    </row>
    <row r="232" spans="2:3" x14ac:dyDescent="0.25">
      <c r="B232" s="25" t="s">
        <v>402</v>
      </c>
      <c r="C232" s="25" t="s">
        <v>403</v>
      </c>
    </row>
    <row r="233" spans="2:3" x14ac:dyDescent="0.25">
      <c r="B233" s="25" t="s">
        <v>404</v>
      </c>
      <c r="C233" s="25" t="s">
        <v>405</v>
      </c>
    </row>
    <row r="234" spans="2:3" x14ac:dyDescent="0.25">
      <c r="B234" s="25" t="s">
        <v>406</v>
      </c>
      <c r="C234" s="25" t="s">
        <v>407</v>
      </c>
    </row>
    <row r="235" spans="2:3" x14ac:dyDescent="0.25">
      <c r="B235" s="25" t="s">
        <v>408</v>
      </c>
      <c r="C235" s="25" t="s">
        <v>409</v>
      </c>
    </row>
    <row r="236" spans="2:3" x14ac:dyDescent="0.25">
      <c r="B236" s="25" t="s">
        <v>410</v>
      </c>
      <c r="C236" s="25" t="s">
        <v>411</v>
      </c>
    </row>
    <row r="237" spans="2:3" x14ac:dyDescent="0.25">
      <c r="B237" s="25" t="s">
        <v>412</v>
      </c>
      <c r="C237" s="25" t="s">
        <v>413</v>
      </c>
    </row>
    <row r="238" spans="2:3" x14ac:dyDescent="0.25">
      <c r="B238" s="25" t="s">
        <v>414</v>
      </c>
      <c r="C238" s="25" t="s">
        <v>415</v>
      </c>
    </row>
    <row r="239" spans="2:3" x14ac:dyDescent="0.25">
      <c r="B239" s="25" t="s">
        <v>416</v>
      </c>
      <c r="C239" s="25" t="s">
        <v>417</v>
      </c>
    </row>
    <row r="240" spans="2:3" x14ac:dyDescent="0.25">
      <c r="B240" s="25" t="s">
        <v>418</v>
      </c>
      <c r="C240" s="25" t="s">
        <v>419</v>
      </c>
    </row>
    <row r="241" spans="2:3" x14ac:dyDescent="0.25">
      <c r="B241" s="25" t="s">
        <v>420</v>
      </c>
      <c r="C241" s="25" t="s">
        <v>42</v>
      </c>
    </row>
    <row r="242" spans="2:3" x14ac:dyDescent="0.25">
      <c r="B242" s="25" t="s">
        <v>421</v>
      </c>
      <c r="C242" s="25" t="s">
        <v>422</v>
      </c>
    </row>
    <row r="243" spans="2:3" x14ac:dyDescent="0.25">
      <c r="B243" s="25" t="s">
        <v>423</v>
      </c>
      <c r="C243" s="25" t="s">
        <v>424</v>
      </c>
    </row>
    <row r="244" spans="2:3" x14ac:dyDescent="0.25">
      <c r="B244" s="25" t="s">
        <v>425</v>
      </c>
      <c r="C244" s="25" t="s">
        <v>426</v>
      </c>
    </row>
    <row r="245" spans="2:3" x14ac:dyDescent="0.25">
      <c r="B245" s="25" t="s">
        <v>427</v>
      </c>
      <c r="C245" s="25" t="s">
        <v>43</v>
      </c>
    </row>
    <row r="246" spans="2:3" x14ac:dyDescent="0.25">
      <c r="B246" s="25" t="s">
        <v>428</v>
      </c>
      <c r="C246" s="25" t="s">
        <v>429</v>
      </c>
    </row>
    <row r="247" spans="2:3" x14ac:dyDescent="0.25">
      <c r="B247" s="25" t="s">
        <v>430</v>
      </c>
      <c r="C247" s="25" t="s">
        <v>431</v>
      </c>
    </row>
    <row r="248" spans="2:3" x14ac:dyDescent="0.25">
      <c r="B248" s="25" t="s">
        <v>432</v>
      </c>
      <c r="C248" s="25" t="s">
        <v>129</v>
      </c>
    </row>
    <row r="249" spans="2:3" x14ac:dyDescent="0.25">
      <c r="B249" s="25" t="s">
        <v>433</v>
      </c>
      <c r="C249" s="25" t="s">
        <v>129</v>
      </c>
    </row>
    <row r="250" spans="2:3" x14ac:dyDescent="0.25">
      <c r="B250" s="25" t="s">
        <v>517</v>
      </c>
      <c r="C250" s="25" t="s">
        <v>72</v>
      </c>
    </row>
    <row r="251" spans="2:3" x14ac:dyDescent="0.25">
      <c r="B251" s="25" t="s">
        <v>519</v>
      </c>
      <c r="C251" s="25" t="s">
        <v>72</v>
      </c>
    </row>
    <row r="252" spans="2:3" x14ac:dyDescent="0.25">
      <c r="B252" s="25" t="s">
        <v>521</v>
      </c>
      <c r="C252" s="25" t="s">
        <v>106</v>
      </c>
    </row>
    <row r="253" spans="2:3" x14ac:dyDescent="0.25">
      <c r="B253" s="25" t="s">
        <v>523</v>
      </c>
      <c r="C253" s="25" t="s">
        <v>73</v>
      </c>
    </row>
    <row r="254" spans="2:3" x14ac:dyDescent="0.25">
      <c r="B254" s="25" t="s">
        <v>434</v>
      </c>
      <c r="C254" s="25" t="s">
        <v>435</v>
      </c>
    </row>
    <row r="255" spans="2:3" x14ac:dyDescent="0.25">
      <c r="B255" s="25" t="s">
        <v>436</v>
      </c>
      <c r="C255" s="25" t="s">
        <v>435</v>
      </c>
    </row>
    <row r="256" spans="2:3" x14ac:dyDescent="0.25">
      <c r="B256" s="25" t="s">
        <v>437</v>
      </c>
      <c r="C256" s="25" t="s">
        <v>438</v>
      </c>
    </row>
    <row r="257" spans="2:3" x14ac:dyDescent="0.25">
      <c r="B257" s="25" t="s">
        <v>439</v>
      </c>
      <c r="C257" s="25" t="s">
        <v>440</v>
      </c>
    </row>
    <row r="258" spans="2:3" x14ac:dyDescent="0.25">
      <c r="B258" s="25" t="s">
        <v>441</v>
      </c>
      <c r="C258" s="25" t="s">
        <v>44</v>
      </c>
    </row>
    <row r="259" spans="2:3" x14ac:dyDescent="0.25">
      <c r="B259" s="25" t="s">
        <v>525</v>
      </c>
      <c r="C259" s="25" t="s">
        <v>74</v>
      </c>
    </row>
    <row r="260" spans="2:3" x14ac:dyDescent="0.25">
      <c r="B260" s="25" t="s">
        <v>527</v>
      </c>
      <c r="C260" s="25" t="s">
        <v>75</v>
      </c>
    </row>
    <row r="261" spans="2:3" x14ac:dyDescent="0.25">
      <c r="B261" s="25" t="s">
        <v>528</v>
      </c>
      <c r="C261" s="25" t="s">
        <v>99</v>
      </c>
    </row>
    <row r="262" spans="2:3" x14ac:dyDescent="0.25">
      <c r="B262" s="25" t="s">
        <v>442</v>
      </c>
      <c r="C262" s="25" t="s">
        <v>443</v>
      </c>
    </row>
    <row r="263" spans="2:3" x14ac:dyDescent="0.25">
      <c r="B263" s="25" t="s">
        <v>592</v>
      </c>
      <c r="C263" s="25" t="s">
        <v>118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Y53"/>
  <sheetViews>
    <sheetView showOutlineSymbols="0" zoomScaleNormal="100" zoomScaleSheetLayoutView="85" workbookViewId="0">
      <pane xSplit="2" ySplit="13" topLeftCell="C1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2.6640625" defaultRowHeight="13.2" x14ac:dyDescent="0.25"/>
  <cols>
    <col min="1" max="1" width="4.6640625" style="7" customWidth="1"/>
    <col min="2" max="2" width="54.6640625" style="2" customWidth="1"/>
    <col min="3" max="7" width="15.6640625" style="2" customWidth="1"/>
    <col min="8" max="8" width="2.6640625" style="2" customWidth="1"/>
    <col min="9" max="11" width="15.6640625" style="2" customWidth="1"/>
    <col min="12" max="12" width="2.6640625" style="2" customWidth="1"/>
    <col min="13" max="15" width="15.6640625" style="2" customWidth="1"/>
    <col min="16" max="16" width="2.6640625" style="2" customWidth="1"/>
    <col min="17" max="19" width="15.6640625" style="2" customWidth="1"/>
    <col min="20" max="16384" width="12.6640625" style="2"/>
  </cols>
  <sheetData>
    <row r="1" spans="1:25" x14ac:dyDescent="0.25">
      <c r="B1" s="20" t="s">
        <v>1133</v>
      </c>
      <c r="G1" s="3"/>
      <c r="H1" s="3"/>
      <c r="I1" s="3"/>
      <c r="J1" s="3"/>
      <c r="K1" s="3"/>
      <c r="L1" s="3"/>
      <c r="S1" s="9"/>
    </row>
    <row r="2" spans="1:25" x14ac:dyDescent="0.25">
      <c r="B2" s="20" t="s">
        <v>760</v>
      </c>
      <c r="G2" s="1"/>
      <c r="H2" s="1"/>
      <c r="I2" s="1"/>
      <c r="J2" s="1"/>
      <c r="K2" s="1"/>
      <c r="L2" s="1"/>
    </row>
    <row r="3" spans="1:25" x14ac:dyDescent="0.25">
      <c r="B3" s="20" t="s">
        <v>639</v>
      </c>
    </row>
    <row r="4" spans="1:25" x14ac:dyDescent="0.25">
      <c r="B4" s="16"/>
    </row>
    <row r="5" spans="1:25" x14ac:dyDescent="0.25">
      <c r="B5" s="9"/>
    </row>
    <row r="6" spans="1:25" x14ac:dyDescent="0.25">
      <c r="G6" s="8" t="s">
        <v>759</v>
      </c>
      <c r="H6" s="8"/>
      <c r="I6" s="8"/>
      <c r="J6" s="8"/>
      <c r="K6" s="8"/>
      <c r="L6" s="8"/>
    </row>
    <row r="8" spans="1:25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119" t="s">
        <v>57</v>
      </c>
      <c r="O8" s="119" t="s">
        <v>58</v>
      </c>
      <c r="Q8" s="4" t="s">
        <v>59</v>
      </c>
      <c r="R8" s="119" t="s">
        <v>60</v>
      </c>
      <c r="S8" s="119" t="s">
        <v>61</v>
      </c>
    </row>
    <row r="10" spans="1:25" x14ac:dyDescent="0.2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63</v>
      </c>
      <c r="J10" s="10"/>
      <c r="K10" s="10"/>
      <c r="L10" s="12"/>
      <c r="M10" s="52" t="s">
        <v>599</v>
      </c>
      <c r="N10" s="10"/>
      <c r="O10" s="10"/>
      <c r="Q10" s="52" t="s">
        <v>650</v>
      </c>
      <c r="R10" s="10"/>
      <c r="S10" s="10"/>
    </row>
    <row r="11" spans="1:25" x14ac:dyDescent="0.2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1:25" x14ac:dyDescent="0.2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1:25" x14ac:dyDescent="0.25">
      <c r="B13" s="4" t="s">
        <v>18</v>
      </c>
      <c r="C13" s="4" t="s">
        <v>598</v>
      </c>
      <c r="D13" s="4" t="s">
        <v>649</v>
      </c>
      <c r="E13" s="4" t="str">
        <f>C13</f>
        <v>OF 12-31-15</v>
      </c>
      <c r="F13" s="4" t="str">
        <f>D13</f>
        <v>OF 12-31-16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119" t="s">
        <v>21</v>
      </c>
      <c r="O13" s="119" t="s">
        <v>22</v>
      </c>
      <c r="Q13" s="4" t="s">
        <v>20</v>
      </c>
      <c r="R13" s="119" t="s">
        <v>21</v>
      </c>
      <c r="S13" s="119" t="s">
        <v>22</v>
      </c>
    </row>
    <row r="15" spans="1:25" x14ac:dyDescent="0.25">
      <c r="A15" s="59">
        <f>1</f>
        <v>1</v>
      </c>
      <c r="B15" s="6" t="s">
        <v>758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P15" s="5"/>
      <c r="Q15" s="5"/>
      <c r="T15" s="5"/>
      <c r="U15" s="5"/>
      <c r="V15" s="5"/>
      <c r="W15" s="5"/>
      <c r="X15" s="5"/>
      <c r="Y15" s="5"/>
    </row>
    <row r="16" spans="1:25" x14ac:dyDescent="0.25">
      <c r="A16" s="59">
        <f t="shared" ref="A16:A52" si="0">A15+1</f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  <c r="Q16" s="5"/>
      <c r="T16" s="5"/>
      <c r="U16" s="5"/>
      <c r="V16" s="5"/>
      <c r="W16" s="5"/>
      <c r="X16" s="5"/>
      <c r="Y16" s="5"/>
    </row>
    <row r="17" spans="1:25" x14ac:dyDescent="0.25">
      <c r="A17" s="59">
        <f t="shared" si="0"/>
        <v>3</v>
      </c>
      <c r="B17" s="50" t="s">
        <v>757</v>
      </c>
      <c r="C17" s="5">
        <f t="shared" ref="C17:C30" si="1">SUM(M17:O17)</f>
        <v>23858</v>
      </c>
      <c r="D17" s="5">
        <f>SUM(Q17:S17)</f>
        <v>8527</v>
      </c>
      <c r="E17" s="5"/>
      <c r="F17" s="5"/>
      <c r="G17" s="5">
        <f t="shared" ref="G17:G30" si="2">ROUND(SUM(C17:F17)/2,0)</f>
        <v>16193</v>
      </c>
      <c r="H17" s="5"/>
      <c r="I17" s="5">
        <f>(M17+Q17)/2</f>
        <v>0</v>
      </c>
      <c r="J17" s="5">
        <f>(N17+R17)/2</f>
        <v>7682.5</v>
      </c>
      <c r="K17" s="5">
        <f>(O17+S17)/2</f>
        <v>8510</v>
      </c>
      <c r="L17" s="5"/>
      <c r="M17" s="120">
        <v>0</v>
      </c>
      <c r="N17" s="27">
        <f>SUMIF(KGPCO_1901001!$A$25:$A$46,$B17,KGPCO_1901001!$K$25:$K$46)</f>
        <v>11047</v>
      </c>
      <c r="O17" s="27">
        <f>SUMIF(KGPCO_1901001!$A$3:$A$24,$B17,KGPCO_1901001!$K$3:$K$24)</f>
        <v>12811</v>
      </c>
      <c r="P17" s="5"/>
      <c r="Q17" s="120">
        <v>0</v>
      </c>
      <c r="R17" s="27">
        <f>SUMIF(KGPCO_1901001!$A$25:$A$46,$B17,KGPCO_1901001!$L$25:$L$46)</f>
        <v>4318</v>
      </c>
      <c r="S17" s="27">
        <f>SUMIF(KGPCO_1901001!$A$3:$A$24,$B17,KGPCO_1901001!$L$3:$L$24)</f>
        <v>4209</v>
      </c>
      <c r="T17" s="5"/>
      <c r="U17" s="5"/>
      <c r="V17" s="5"/>
      <c r="W17" s="5"/>
      <c r="X17" s="5"/>
      <c r="Y17" s="5"/>
    </row>
    <row r="18" spans="1:25" x14ac:dyDescent="0.25">
      <c r="A18" s="59">
        <f t="shared" si="0"/>
        <v>4</v>
      </c>
      <c r="B18" s="5" t="s">
        <v>1023</v>
      </c>
      <c r="C18" s="5">
        <f t="shared" si="1"/>
        <v>433651.61</v>
      </c>
      <c r="D18" s="5">
        <f>SUM(Q18:S18)</f>
        <v>302877.34999999998</v>
      </c>
      <c r="E18" s="5"/>
      <c r="F18" s="5"/>
      <c r="G18" s="5">
        <f>ROUND(SUM(C18:F18)/2,0)</f>
        <v>368264</v>
      </c>
      <c r="H18" s="5"/>
      <c r="I18" s="5">
        <f t="shared" ref="I18:K43" si="3">(M18+Q18)/2</f>
        <v>0</v>
      </c>
      <c r="J18" s="5">
        <f t="shared" si="3"/>
        <v>14673.575000000001</v>
      </c>
      <c r="K18" s="5">
        <f t="shared" si="3"/>
        <v>353590.90500000003</v>
      </c>
      <c r="L18" s="5"/>
      <c r="M18" s="120">
        <v>0</v>
      </c>
      <c r="N18" s="27">
        <f>SUMIF(KGPCO_1901001!$A$25:$A$46,$B18,KGPCO_1901001!$K$25:$K$46)</f>
        <v>16246.3</v>
      </c>
      <c r="O18" s="27">
        <f>SUMIF(KGPCO_1901001!$A$3:$A$24,$B18,KGPCO_1901001!$K$3:$K$24)</f>
        <v>417405.31</v>
      </c>
      <c r="P18" s="5"/>
      <c r="Q18" s="120">
        <v>0</v>
      </c>
      <c r="R18" s="27">
        <f>SUMIF(KGPCO_1901001!$A$25:$A$46,$B18,KGPCO_1901001!$L$25:$L$46)</f>
        <v>13100.85</v>
      </c>
      <c r="S18" s="27">
        <f>SUMIF(KGPCO_1901001!$A$3:$A$24,$B18,KGPCO_1901001!$L$3:$L$24)</f>
        <v>289776.5</v>
      </c>
      <c r="T18" s="5"/>
      <c r="U18" s="5"/>
      <c r="V18" s="5"/>
      <c r="W18" s="5"/>
      <c r="X18" s="5"/>
      <c r="Y18" s="5"/>
    </row>
    <row r="19" spans="1:25" x14ac:dyDescent="0.25">
      <c r="A19" s="59">
        <f t="shared" si="0"/>
        <v>5</v>
      </c>
      <c r="B19" s="6" t="s">
        <v>756</v>
      </c>
      <c r="C19" s="5">
        <f t="shared" si="1"/>
        <v>0</v>
      </c>
      <c r="D19" s="5">
        <f t="shared" ref="D19:D25" si="4">SUM(Q19:S19)</f>
        <v>0</v>
      </c>
      <c r="E19" s="5"/>
      <c r="F19" s="5"/>
      <c r="G19" s="5">
        <f>ROUND(SUM(C19:F19)/2,0)</f>
        <v>0</v>
      </c>
      <c r="H19" s="5"/>
      <c r="I19" s="5">
        <f t="shared" si="3"/>
        <v>0</v>
      </c>
      <c r="J19" s="5">
        <f t="shared" si="3"/>
        <v>0</v>
      </c>
      <c r="K19" s="5">
        <f t="shared" si="3"/>
        <v>0</v>
      </c>
      <c r="L19" s="5"/>
      <c r="M19" s="120">
        <v>0</v>
      </c>
      <c r="N19" s="27">
        <f>SUMIF(KGPCO_1901001!$A$25:$A$46,$B19,KGPCO_1901001!$K$25:$K$46)</f>
        <v>0</v>
      </c>
      <c r="O19" s="27">
        <f>SUMIF(KGPCO_1901001!$A$3:$A$24,$B19,KGPCO_1901001!$K$3:$K$24)</f>
        <v>0</v>
      </c>
      <c r="P19" s="5"/>
      <c r="Q19" s="120">
        <v>0</v>
      </c>
      <c r="R19" s="27">
        <f>SUMIF(KGPCO_1901001!$A$25:$A$46,$B19,KGPCO_1901001!$L$25:$L$46)</f>
        <v>0</v>
      </c>
      <c r="S19" s="27">
        <f>SUMIF(KGPCO_1901001!$A$3:$A$24,$B19,KGPCO_1901001!$L$3:$L$24)</f>
        <v>0</v>
      </c>
      <c r="T19" s="5"/>
      <c r="U19" s="5"/>
      <c r="V19" s="5"/>
      <c r="W19" s="5"/>
      <c r="X19" s="5"/>
      <c r="Y19" s="5"/>
    </row>
    <row r="20" spans="1:25" x14ac:dyDescent="0.25">
      <c r="A20" s="59">
        <f t="shared" si="0"/>
        <v>6</v>
      </c>
      <c r="B20" s="6" t="s">
        <v>795</v>
      </c>
      <c r="C20" s="5">
        <f t="shared" si="1"/>
        <v>0</v>
      </c>
      <c r="D20" s="5">
        <f t="shared" si="4"/>
        <v>11611.1</v>
      </c>
      <c r="E20" s="5"/>
      <c r="F20" s="5"/>
      <c r="G20" s="5">
        <f>ROUND(SUM(C20:F20)/2,0)</f>
        <v>5806</v>
      </c>
      <c r="H20" s="5"/>
      <c r="I20" s="5">
        <f t="shared" si="3"/>
        <v>0</v>
      </c>
      <c r="J20" s="5">
        <f t="shared" si="3"/>
        <v>5805.55</v>
      </c>
      <c r="K20" s="5">
        <f t="shared" si="3"/>
        <v>0</v>
      </c>
      <c r="L20" s="5"/>
      <c r="M20" s="120">
        <v>0</v>
      </c>
      <c r="N20" s="27">
        <f>SUMIF(KGPCO_1901001!$A$25:$A$46,$B20,KGPCO_1901001!$K$25:$K$46)</f>
        <v>0</v>
      </c>
      <c r="O20" s="27">
        <f>SUMIF(KGPCO_1901001!$A$3:$A$24,$B20,KGPCO_1901001!$K$3:$K$24)</f>
        <v>0</v>
      </c>
      <c r="P20" s="5"/>
      <c r="Q20" s="120">
        <v>0</v>
      </c>
      <c r="R20" s="27">
        <f>SUMIF(KGPCO_1901001!$A$25:$A$46,$B20,KGPCO_1901001!$L$25:$L$46)</f>
        <v>11611.1</v>
      </c>
      <c r="S20" s="27">
        <f>SUMIF(KGPCO_1901001!$A$3:$A$24,$B20,KGPCO_1901001!$L$3:$L$24)</f>
        <v>0</v>
      </c>
      <c r="T20" s="5"/>
      <c r="U20" s="5"/>
      <c r="V20" s="5"/>
      <c r="W20" s="5"/>
      <c r="X20" s="5"/>
      <c r="Y20" s="5"/>
    </row>
    <row r="21" spans="1:25" x14ac:dyDescent="0.25">
      <c r="A21" s="59">
        <f t="shared" si="0"/>
        <v>7</v>
      </c>
      <c r="B21" s="5" t="s">
        <v>56</v>
      </c>
      <c r="C21" s="5">
        <f t="shared" si="1"/>
        <v>-1338425.4099999999</v>
      </c>
      <c r="D21" s="5">
        <f t="shared" si="4"/>
        <v>-1289737.27</v>
      </c>
      <c r="E21" s="5"/>
      <c r="F21" s="5"/>
      <c r="G21" s="5">
        <f t="shared" si="2"/>
        <v>-1314081</v>
      </c>
      <c r="H21" s="5"/>
      <c r="I21" s="5">
        <f t="shared" si="3"/>
        <v>0</v>
      </c>
      <c r="J21" s="5">
        <f t="shared" si="3"/>
        <v>-169677.28999999998</v>
      </c>
      <c r="K21" s="5">
        <f t="shared" si="3"/>
        <v>-1144404.0499999998</v>
      </c>
      <c r="L21" s="5"/>
      <c r="M21" s="120">
        <v>0</v>
      </c>
      <c r="N21" s="27">
        <f>SUMIF(KGPCO_1901001!$A$25:$A$46,$B21,KGPCO_1901001!$K$25:$K$46)</f>
        <v>-174966.49</v>
      </c>
      <c r="O21" s="27">
        <f>SUMIF(KGPCO_1901001!$A$3:$A$24,$B21,KGPCO_1901001!$K$3:$K$24)</f>
        <v>-1163458.92</v>
      </c>
      <c r="P21" s="5"/>
      <c r="Q21" s="120">
        <v>0</v>
      </c>
      <c r="R21" s="27">
        <f>SUMIF(KGPCO_1901001!$A$25:$A$46,$B21,KGPCO_1901001!$L$25:$L$46)</f>
        <v>-164388.09</v>
      </c>
      <c r="S21" s="27">
        <f>SUMIF(KGPCO_1901001!$A$3:$A$24,$B21,KGPCO_1901001!$L$3:$L$24)</f>
        <v>-1125349.18</v>
      </c>
      <c r="T21" s="5"/>
      <c r="U21" s="5"/>
      <c r="V21" s="5"/>
      <c r="W21" s="5"/>
      <c r="X21" s="5"/>
      <c r="Y21" s="5"/>
    </row>
    <row r="22" spans="1:25" x14ac:dyDescent="0.25">
      <c r="A22" s="59">
        <f t="shared" si="0"/>
        <v>8</v>
      </c>
      <c r="B22" s="50" t="s">
        <v>740</v>
      </c>
      <c r="C22" s="5">
        <f t="shared" si="1"/>
        <v>0</v>
      </c>
      <c r="D22" s="5">
        <f>SUM(Q22:S22)</f>
        <v>0</v>
      </c>
      <c r="E22" s="5"/>
      <c r="F22" s="5"/>
      <c r="G22" s="5">
        <f>ROUND(SUM(C22:F22)/2,0)</f>
        <v>0</v>
      </c>
      <c r="H22" s="5"/>
      <c r="I22" s="5">
        <f t="shared" si="3"/>
        <v>0</v>
      </c>
      <c r="J22" s="5">
        <f t="shared" si="3"/>
        <v>0</v>
      </c>
      <c r="K22" s="5">
        <f t="shared" si="3"/>
        <v>0</v>
      </c>
      <c r="L22" s="5"/>
      <c r="M22" s="120">
        <v>0</v>
      </c>
      <c r="N22" s="27">
        <f>SUMIF(KGPCO_1901001!$A$25:$A$46,$B22,KGPCO_1901001!$K$25:$K$46)</f>
        <v>0</v>
      </c>
      <c r="O22" s="27">
        <f>SUMIF(KGPCO_1901001!$A$3:$A$24,$B22,KGPCO_1901001!$K$3:$K$24)</f>
        <v>0</v>
      </c>
      <c r="P22" s="5"/>
      <c r="Q22" s="120">
        <v>0</v>
      </c>
      <c r="R22" s="27">
        <f>SUMIF(KGPCO_1901001!$A$25:$A$46,$B22,KGPCO_1901001!$L$25:$L$46)</f>
        <v>0</v>
      </c>
      <c r="S22" s="27">
        <f>SUMIF(KGPCO_1901001!$A$3:$A$24,$B22,KGPCO_1901001!$L$3:$L$24)</f>
        <v>0</v>
      </c>
      <c r="T22" s="5"/>
      <c r="U22" s="5"/>
      <c r="V22" s="5"/>
      <c r="W22" s="5"/>
      <c r="X22" s="5"/>
      <c r="Y22" s="5"/>
    </row>
    <row r="23" spans="1:25" x14ac:dyDescent="0.25">
      <c r="A23" s="59">
        <f t="shared" si="0"/>
        <v>9</v>
      </c>
      <c r="B23" s="5" t="s">
        <v>734</v>
      </c>
      <c r="C23" s="5">
        <f t="shared" si="1"/>
        <v>142536.63</v>
      </c>
      <c r="D23" s="5">
        <f t="shared" si="4"/>
        <v>140752.14000000001</v>
      </c>
      <c r="E23" s="5"/>
      <c r="F23" s="5"/>
      <c r="G23" s="5">
        <f t="shared" si="2"/>
        <v>141644</v>
      </c>
      <c r="H23" s="5"/>
      <c r="I23" s="5">
        <f t="shared" si="3"/>
        <v>0</v>
      </c>
      <c r="J23" s="5">
        <f t="shared" si="3"/>
        <v>-10029.790000000001</v>
      </c>
      <c r="K23" s="5">
        <f t="shared" si="3"/>
        <v>151674.17499999999</v>
      </c>
      <c r="L23" s="5"/>
      <c r="M23" s="120">
        <v>0</v>
      </c>
      <c r="N23" s="27">
        <f>SUMIF(KGPCO_1901001!$A$25:$A$46,$B23,KGPCO_1901001!$K$25:$K$46)</f>
        <v>-12521.56</v>
      </c>
      <c r="O23" s="27">
        <f>SUMIF(KGPCO_1901001!$A$3:$A$24,$B23,KGPCO_1901001!$K$3:$K$24)</f>
        <v>155058.19</v>
      </c>
      <c r="P23" s="5"/>
      <c r="Q23" s="120">
        <v>0</v>
      </c>
      <c r="R23" s="27">
        <f>SUMIF(KGPCO_1901001!$A$25:$A$46,$B23,KGPCO_1901001!$L$25:$L$46)</f>
        <v>-7538.02</v>
      </c>
      <c r="S23" s="27">
        <f>SUMIF(KGPCO_1901001!$A$3:$A$24,$B23,KGPCO_1901001!$L$3:$L$24)</f>
        <v>148290.16</v>
      </c>
      <c r="T23" s="5"/>
      <c r="U23" s="5"/>
      <c r="V23" s="5"/>
      <c r="W23" s="5"/>
      <c r="X23" s="5"/>
      <c r="Y23" s="5"/>
    </row>
    <row r="24" spans="1:25" x14ac:dyDescent="0.25">
      <c r="A24" s="59">
        <f t="shared" si="0"/>
        <v>10</v>
      </c>
      <c r="B24" s="5" t="s">
        <v>732</v>
      </c>
      <c r="C24" s="5">
        <f t="shared" si="1"/>
        <v>63148.909999999996</v>
      </c>
      <c r="D24" s="5">
        <f t="shared" si="4"/>
        <v>87645.78</v>
      </c>
      <c r="E24" s="5"/>
      <c r="F24" s="5"/>
      <c r="G24" s="5">
        <f t="shared" si="2"/>
        <v>75397</v>
      </c>
      <c r="H24" s="5"/>
      <c r="I24" s="5">
        <f t="shared" si="3"/>
        <v>0</v>
      </c>
      <c r="J24" s="5">
        <f t="shared" si="3"/>
        <v>-7048.4750000000004</v>
      </c>
      <c r="K24" s="5">
        <f t="shared" si="3"/>
        <v>82445.820000000007</v>
      </c>
      <c r="L24" s="5"/>
      <c r="M24" s="120">
        <v>0</v>
      </c>
      <c r="N24" s="27">
        <f>SUMIF(KGPCO_1901001!$A$25:$A$46,$B24,KGPCO_1901001!$K$25:$K$46)</f>
        <v>-8858.85</v>
      </c>
      <c r="O24" s="27">
        <f>SUMIF(KGPCO_1901001!$A$3:$A$24,$B24,KGPCO_1901001!$K$3:$K$24)</f>
        <v>72007.759999999995</v>
      </c>
      <c r="P24" s="5"/>
      <c r="Q24" s="120">
        <v>0</v>
      </c>
      <c r="R24" s="27">
        <f>SUMIF(KGPCO_1901001!$A$25:$A$46,$B24,KGPCO_1901001!$L$25:$L$46)</f>
        <v>-5238.1000000000004</v>
      </c>
      <c r="S24" s="27">
        <f>SUMIF(KGPCO_1901001!$A$3:$A$24,$B24,KGPCO_1901001!$L$3:$L$24)</f>
        <v>92883.88</v>
      </c>
      <c r="T24" s="5"/>
      <c r="U24" s="5"/>
      <c r="V24" s="5"/>
      <c r="W24" s="5"/>
      <c r="X24" s="5"/>
      <c r="Y24" s="5"/>
    </row>
    <row r="25" spans="1:25" x14ac:dyDescent="0.25">
      <c r="A25" s="59">
        <f t="shared" si="0"/>
        <v>11</v>
      </c>
      <c r="B25" s="6" t="s">
        <v>1161</v>
      </c>
      <c r="C25" s="5">
        <f t="shared" si="1"/>
        <v>0</v>
      </c>
      <c r="D25" s="5">
        <f t="shared" si="4"/>
        <v>0</v>
      </c>
      <c r="E25" s="5"/>
      <c r="F25" s="5"/>
      <c r="G25" s="5">
        <f>ROUND(SUM(C25:F25)/2,0)</f>
        <v>0</v>
      </c>
      <c r="H25" s="5"/>
      <c r="I25" s="5">
        <f t="shared" si="3"/>
        <v>0</v>
      </c>
      <c r="J25" s="5">
        <f t="shared" si="3"/>
        <v>0</v>
      </c>
      <c r="K25" s="5">
        <f t="shared" si="3"/>
        <v>0</v>
      </c>
      <c r="L25" s="5"/>
      <c r="M25" s="120">
        <v>0</v>
      </c>
      <c r="N25" s="27">
        <f>SUMIF(KGPCO_1901001!$A$25:$A$46,$B25,KGPCO_1901001!$K$25:$K$46)</f>
        <v>0</v>
      </c>
      <c r="O25" s="27">
        <f>SUMIF(KGPCO_1901001!$A$3:$A$24,$B25,KGPCO_1901001!$K$3:$K$24)</f>
        <v>0</v>
      </c>
      <c r="P25" s="5"/>
      <c r="Q25" s="120">
        <v>0</v>
      </c>
      <c r="R25" s="27">
        <f>SUMIF(KGPCO_1901001!$A$25:$A$46,$B25,KGPCO_1901001!$L$25:$L$46)</f>
        <v>0</v>
      </c>
      <c r="S25" s="27">
        <f>SUMIF(KGPCO_1901001!$A$3:$A$24,$B25,KGPCO_1901001!$L$3:$L$24)</f>
        <v>0</v>
      </c>
      <c r="T25" s="5"/>
      <c r="U25" s="5"/>
      <c r="V25" s="5"/>
      <c r="W25" s="5"/>
      <c r="X25" s="5"/>
      <c r="Y25" s="5"/>
    </row>
    <row r="26" spans="1:25" x14ac:dyDescent="0.25">
      <c r="A26" s="59">
        <f t="shared" si="0"/>
        <v>12</v>
      </c>
      <c r="B26" s="5" t="s">
        <v>729</v>
      </c>
      <c r="C26" s="5">
        <f t="shared" si="1"/>
        <v>0</v>
      </c>
      <c r="D26" s="5">
        <f t="shared" ref="D26:D41" si="5">SUM(Q26:S26)</f>
        <v>0</v>
      </c>
      <c r="E26" s="5"/>
      <c r="F26" s="5"/>
      <c r="G26" s="5">
        <f t="shared" si="2"/>
        <v>0</v>
      </c>
      <c r="H26" s="5"/>
      <c r="I26" s="5">
        <f t="shared" si="3"/>
        <v>0</v>
      </c>
      <c r="J26" s="5">
        <f t="shared" si="3"/>
        <v>0</v>
      </c>
      <c r="K26" s="5">
        <f t="shared" si="3"/>
        <v>0</v>
      </c>
      <c r="L26" s="5"/>
      <c r="M26" s="120">
        <v>0</v>
      </c>
      <c r="N26" s="27">
        <f>SUMIF(KGPCO_1901001!$A$25:$A$46,$B26,KGPCO_1901001!$K$25:$K$46)</f>
        <v>0</v>
      </c>
      <c r="O26" s="27">
        <f>SUMIF(KGPCO_1901001!$A$3:$A$24,$B26,KGPCO_1901001!$K$3:$K$24)</f>
        <v>0</v>
      </c>
      <c r="P26" s="5"/>
      <c r="Q26" s="120">
        <v>0</v>
      </c>
      <c r="R26" s="27">
        <f>SUMIF(KGPCO_1901001!$A$25:$A$46,$B26,KGPCO_1901001!$L$25:$L$46)</f>
        <v>0</v>
      </c>
      <c r="S26" s="27">
        <f>SUMIF(KGPCO_1901001!$A$3:$A$24,$B26,KGPCO_1901001!$L$3:$L$24)</f>
        <v>0</v>
      </c>
      <c r="T26" s="5"/>
      <c r="U26" s="5"/>
      <c r="V26" s="5"/>
      <c r="W26" s="5"/>
      <c r="X26" s="5"/>
      <c r="Y26" s="5"/>
    </row>
    <row r="27" spans="1:25" x14ac:dyDescent="0.25">
      <c r="A27" s="59">
        <f t="shared" si="0"/>
        <v>13</v>
      </c>
      <c r="B27" s="121" t="s">
        <v>728</v>
      </c>
      <c r="C27" s="5">
        <f t="shared" si="1"/>
        <v>-169.25</v>
      </c>
      <c r="D27" s="5">
        <f t="shared" si="5"/>
        <v>401.94999999999982</v>
      </c>
      <c r="E27" s="5"/>
      <c r="F27" s="5"/>
      <c r="G27" s="5">
        <f>ROUND(SUM(C27:F27)/2,0)</f>
        <v>116</v>
      </c>
      <c r="H27" s="5"/>
      <c r="I27" s="5">
        <f t="shared" si="3"/>
        <v>0</v>
      </c>
      <c r="J27" s="5">
        <f t="shared" si="3"/>
        <v>795</v>
      </c>
      <c r="K27" s="5">
        <f t="shared" si="3"/>
        <v>-678.65000000000009</v>
      </c>
      <c r="L27" s="5"/>
      <c r="M27" s="120">
        <v>0</v>
      </c>
      <c r="N27" s="27">
        <f>SUMIF(KGPCO_1901001!$A$25:$A$46,$B27,KGPCO_1901001!$K$25:$K$46)</f>
        <v>766.30000000000018</v>
      </c>
      <c r="O27" s="27">
        <f>SUMIF(KGPCO_1901001!$A$3:$A$24,$B27,KGPCO_1901001!$K$3:$K$24)</f>
        <v>-935.55000000000018</v>
      </c>
      <c r="P27" s="5"/>
      <c r="Q27" s="120">
        <v>0</v>
      </c>
      <c r="R27" s="27">
        <f>SUMIF(KGPCO_1901001!$A$25:$A$46,$B27,KGPCO_1901001!$L$25:$L$46)</f>
        <v>823.69999999999982</v>
      </c>
      <c r="S27" s="27">
        <f>SUMIF(KGPCO_1901001!$A$3:$A$24,$B27,KGPCO_1901001!$L$3:$L$24)</f>
        <v>-421.75</v>
      </c>
      <c r="T27" s="5"/>
      <c r="U27" s="5"/>
      <c r="V27" s="5"/>
      <c r="W27" s="5"/>
      <c r="X27" s="5"/>
      <c r="Y27" s="5"/>
    </row>
    <row r="28" spans="1:25" x14ac:dyDescent="0.25">
      <c r="A28" s="59">
        <f t="shared" si="0"/>
        <v>14</v>
      </c>
      <c r="B28" s="121" t="s">
        <v>727</v>
      </c>
      <c r="C28" s="5">
        <f t="shared" si="1"/>
        <v>0</v>
      </c>
      <c r="D28" s="5">
        <f t="shared" si="5"/>
        <v>297.85000000000002</v>
      </c>
      <c r="E28" s="5"/>
      <c r="F28" s="5"/>
      <c r="G28" s="5">
        <f>ROUND(SUM(C28:F28)/2,0)</f>
        <v>149</v>
      </c>
      <c r="H28" s="5"/>
      <c r="I28" s="5">
        <f t="shared" si="3"/>
        <v>0</v>
      </c>
      <c r="J28" s="5">
        <f t="shared" si="3"/>
        <v>22.05</v>
      </c>
      <c r="K28" s="5">
        <f t="shared" si="3"/>
        <v>126.875</v>
      </c>
      <c r="L28" s="5"/>
      <c r="M28" s="120">
        <v>0</v>
      </c>
      <c r="N28" s="27">
        <f>SUMIF(KGPCO_1901001!$A$25:$A$46,$B28,KGPCO_1901001!$K$25:$K$46)</f>
        <v>0</v>
      </c>
      <c r="O28" s="27">
        <f>SUMIF(KGPCO_1901001!$A$3:$A$24,$B28,KGPCO_1901001!$K$3:$K$24)</f>
        <v>0</v>
      </c>
      <c r="P28" s="5"/>
      <c r="Q28" s="120">
        <v>0</v>
      </c>
      <c r="R28" s="27">
        <f>SUMIF(KGPCO_1901001!$A$25:$A$46,$B28,KGPCO_1901001!$L$25:$L$46)</f>
        <v>44.1</v>
      </c>
      <c r="S28" s="27">
        <f>SUMIF(KGPCO_1901001!$A$3:$A$24,$B28,KGPCO_1901001!$L$3:$L$24)</f>
        <v>253.75</v>
      </c>
      <c r="T28" s="5"/>
      <c r="U28" s="5"/>
      <c r="V28" s="5"/>
      <c r="W28" s="5"/>
      <c r="X28" s="5"/>
      <c r="Y28" s="5"/>
    </row>
    <row r="29" spans="1:25" x14ac:dyDescent="0.25">
      <c r="A29" s="59">
        <f t="shared" si="0"/>
        <v>15</v>
      </c>
      <c r="B29" s="5" t="s">
        <v>726</v>
      </c>
      <c r="C29" s="5">
        <f t="shared" si="1"/>
        <v>-27866.119999999995</v>
      </c>
      <c r="D29" s="5">
        <f t="shared" si="5"/>
        <v>-27866.119999999995</v>
      </c>
      <c r="E29" s="5"/>
      <c r="F29" s="5"/>
      <c r="G29" s="5">
        <f t="shared" si="2"/>
        <v>-27866</v>
      </c>
      <c r="H29" s="5"/>
      <c r="I29" s="5">
        <f t="shared" si="3"/>
        <v>0</v>
      </c>
      <c r="J29" s="5">
        <f t="shared" si="3"/>
        <v>72739.8</v>
      </c>
      <c r="K29" s="5">
        <f t="shared" si="3"/>
        <v>-100605.92</v>
      </c>
      <c r="L29" s="5"/>
      <c r="M29" s="120">
        <v>0</v>
      </c>
      <c r="N29" s="27">
        <f>SUMIF(KGPCO_1901001!$A$25:$A$46,$B29,KGPCO_1901001!$K$25:$K$46)</f>
        <v>72739.8</v>
      </c>
      <c r="O29" s="27">
        <f>SUMIF(KGPCO_1901001!$A$3:$A$24,$B29,KGPCO_1901001!$K$3:$K$24)</f>
        <v>-100605.92</v>
      </c>
      <c r="P29" s="5"/>
      <c r="Q29" s="120">
        <v>0</v>
      </c>
      <c r="R29" s="27">
        <f>SUMIF(KGPCO_1901001!$A$25:$A$46,$B29,KGPCO_1901001!$L$25:$L$46)</f>
        <v>72739.8</v>
      </c>
      <c r="S29" s="27">
        <f>SUMIF(KGPCO_1901001!$A$3:$A$24,$B29,KGPCO_1901001!$L$3:$L$24)</f>
        <v>-100605.92</v>
      </c>
      <c r="T29" s="5"/>
      <c r="U29" s="5"/>
      <c r="V29" s="5"/>
      <c r="W29" s="5"/>
      <c r="X29" s="5"/>
      <c r="Y29" s="5"/>
    </row>
    <row r="30" spans="1:25" x14ac:dyDescent="0.25">
      <c r="A30" s="59">
        <f t="shared" si="0"/>
        <v>16</v>
      </c>
      <c r="B30" s="5" t="s">
        <v>724</v>
      </c>
      <c r="C30" s="5">
        <f t="shared" si="1"/>
        <v>7780.84</v>
      </c>
      <c r="D30" s="5">
        <f t="shared" si="5"/>
        <v>7780.84</v>
      </c>
      <c r="E30" s="5"/>
      <c r="F30" s="5"/>
      <c r="G30" s="5">
        <f t="shared" si="2"/>
        <v>7781</v>
      </c>
      <c r="H30" s="5"/>
      <c r="I30" s="5">
        <f t="shared" si="3"/>
        <v>0</v>
      </c>
      <c r="J30" s="5">
        <f t="shared" si="3"/>
        <v>7780.84</v>
      </c>
      <c r="K30" s="5">
        <f t="shared" si="3"/>
        <v>0</v>
      </c>
      <c r="L30" s="5"/>
      <c r="M30" s="120">
        <v>0</v>
      </c>
      <c r="N30" s="27">
        <f>SUMIF(KGPCO_1901001!$A$25:$A$46,$B30,KGPCO_1901001!$K$25:$K$46)</f>
        <v>7780.84</v>
      </c>
      <c r="O30" s="27">
        <f>SUMIF(KGPCO_1901001!$A$3:$A$24,$B30,KGPCO_1901001!$K$3:$K$24)</f>
        <v>0</v>
      </c>
      <c r="P30" s="5"/>
      <c r="Q30" s="120">
        <v>0</v>
      </c>
      <c r="R30" s="27">
        <f>SUMIF(KGPCO_1901001!$A$25:$A$46,$B30,KGPCO_1901001!$L$25:$L$46)</f>
        <v>7780.84</v>
      </c>
      <c r="S30" s="27">
        <f>SUMIF(KGPCO_1901001!$A$3:$A$24,$B30,KGPCO_1901001!$L$3:$L$24)</f>
        <v>0</v>
      </c>
      <c r="T30" s="5"/>
      <c r="U30" s="5"/>
      <c r="V30" s="5"/>
      <c r="W30" s="5"/>
      <c r="X30" s="5"/>
      <c r="Y30" s="5"/>
    </row>
    <row r="31" spans="1:25" x14ac:dyDescent="0.25">
      <c r="A31" s="59">
        <f t="shared" si="0"/>
        <v>17</v>
      </c>
      <c r="B31" s="5" t="s">
        <v>708</v>
      </c>
      <c r="C31" s="5">
        <f t="shared" ref="C31:C37" si="6">SUM(M31:O31)</f>
        <v>29206.04</v>
      </c>
      <c r="D31" s="5">
        <f t="shared" si="5"/>
        <v>35118.379999999997</v>
      </c>
      <c r="E31" s="5"/>
      <c r="F31" s="5"/>
      <c r="G31" s="5">
        <f t="shared" ref="G31:G41" si="7">ROUND(SUM(C31:F31)/2,0)</f>
        <v>32162</v>
      </c>
      <c r="H31" s="5"/>
      <c r="I31" s="5">
        <f t="shared" si="3"/>
        <v>0</v>
      </c>
      <c r="J31" s="5">
        <f t="shared" si="3"/>
        <v>0</v>
      </c>
      <c r="K31" s="5">
        <f t="shared" si="3"/>
        <v>32162.21</v>
      </c>
      <c r="L31" s="5"/>
      <c r="M31" s="120">
        <v>0</v>
      </c>
      <c r="N31" s="27">
        <f>SUMIF(KGPCO_1901001!$A$25:$A$46,$B31,KGPCO_1901001!$K$25:$K$46)</f>
        <v>0</v>
      </c>
      <c r="O31" s="27">
        <f>SUMIF(KGPCO_1901001!$A$3:$A$24,$B31,KGPCO_1901001!$K$3:$K$24)</f>
        <v>29206.04</v>
      </c>
      <c r="P31" s="5"/>
      <c r="Q31" s="120">
        <v>0</v>
      </c>
      <c r="R31" s="27">
        <f>SUMIF(KGPCO_1901001!$A$25:$A$46,$B31,KGPCO_1901001!$L$25:$L$46)</f>
        <v>0</v>
      </c>
      <c r="S31" s="27">
        <f>SUMIF(KGPCO_1901001!$A$3:$A$24,$B31,KGPCO_1901001!$L$3:$L$24)</f>
        <v>35118.379999999997</v>
      </c>
      <c r="T31" s="5"/>
      <c r="U31" s="5"/>
      <c r="V31" s="5"/>
      <c r="W31" s="5"/>
      <c r="X31" s="5"/>
      <c r="Y31" s="5"/>
    </row>
    <row r="32" spans="1:25" x14ac:dyDescent="0.25">
      <c r="A32" s="59">
        <f t="shared" si="0"/>
        <v>18</v>
      </c>
      <c r="B32" s="5" t="s">
        <v>704</v>
      </c>
      <c r="C32" s="5">
        <f t="shared" si="6"/>
        <v>-388.23</v>
      </c>
      <c r="D32" s="5">
        <f t="shared" si="5"/>
        <v>-501.63</v>
      </c>
      <c r="E32" s="5"/>
      <c r="F32" s="5"/>
      <c r="G32" s="5">
        <f t="shared" si="7"/>
        <v>-445</v>
      </c>
      <c r="H32" s="5"/>
      <c r="I32" s="5">
        <f t="shared" si="3"/>
        <v>0</v>
      </c>
      <c r="J32" s="5">
        <f t="shared" si="3"/>
        <v>-500.5</v>
      </c>
      <c r="K32" s="5">
        <f t="shared" si="3"/>
        <v>55.57</v>
      </c>
      <c r="L32" s="5"/>
      <c r="M32" s="120">
        <v>0</v>
      </c>
      <c r="N32" s="27">
        <f>SUMIF(KGPCO_1901001!$A$25:$A$46,$B32,KGPCO_1901001!$K$25:$K$46)</f>
        <v>-500.5</v>
      </c>
      <c r="O32" s="27">
        <f>SUMIF(KGPCO_1901001!$A$3:$A$24,$B32,KGPCO_1901001!$K$3:$K$24)</f>
        <v>112.27</v>
      </c>
      <c r="P32" s="5"/>
      <c r="Q32" s="120">
        <v>0</v>
      </c>
      <c r="R32" s="27">
        <f>SUMIF(KGPCO_1901001!$A$25:$A$46,$B32,KGPCO_1901001!$L$25:$L$46)</f>
        <v>-500.5</v>
      </c>
      <c r="S32" s="27">
        <f>SUMIF(KGPCO_1901001!$A$3:$A$24,$B32,KGPCO_1901001!$L$3:$L$24)</f>
        <v>-1.1299999999999999</v>
      </c>
      <c r="T32" s="5"/>
      <c r="U32" s="5"/>
      <c r="V32" s="5"/>
      <c r="W32" s="5"/>
      <c r="X32" s="5"/>
      <c r="Y32" s="5"/>
    </row>
    <row r="33" spans="1:25" x14ac:dyDescent="0.25">
      <c r="A33" s="59">
        <f t="shared" si="0"/>
        <v>19</v>
      </c>
      <c r="B33" s="6" t="s">
        <v>91</v>
      </c>
      <c r="C33" s="5">
        <f>SUM(M33:O33)</f>
        <v>-39291.35</v>
      </c>
      <c r="D33" s="5">
        <f>SUM(Q33:S33)</f>
        <v>-8594.6</v>
      </c>
      <c r="E33" s="5"/>
      <c r="F33" s="5"/>
      <c r="G33" s="5">
        <f>ROUND(SUM(C33:F33)/2,0)</f>
        <v>-23943</v>
      </c>
      <c r="H33" s="5"/>
      <c r="I33" s="5">
        <f t="shared" si="3"/>
        <v>0</v>
      </c>
      <c r="J33" s="5">
        <f t="shared" si="3"/>
        <v>-6783.5249999999996</v>
      </c>
      <c r="K33" s="5">
        <f t="shared" si="3"/>
        <v>-17159.45</v>
      </c>
      <c r="L33" s="5"/>
      <c r="M33" s="120">
        <v>0</v>
      </c>
      <c r="N33" s="27">
        <f>SUMIF(KGPCO_1901001!$A$25:$A$46,$B33,KGPCO_1901001!$K$25:$K$46)</f>
        <v>-6933.5</v>
      </c>
      <c r="O33" s="27">
        <f>SUMIF(KGPCO_1901001!$A$3:$A$24,$B33,KGPCO_1901001!$K$3:$K$24)</f>
        <v>-32357.85</v>
      </c>
      <c r="P33" s="5"/>
      <c r="Q33" s="120">
        <v>0</v>
      </c>
      <c r="R33" s="27">
        <f>SUMIF(KGPCO_1901001!$A$25:$A$46,$B33,KGPCO_1901001!$L$25:$L$46)</f>
        <v>-6633.55</v>
      </c>
      <c r="S33" s="27">
        <f>SUMIF(KGPCO_1901001!$A$3:$A$24,$B33,KGPCO_1901001!$L$3:$L$24)</f>
        <v>-1961.05</v>
      </c>
      <c r="T33" s="5"/>
      <c r="U33" s="5"/>
      <c r="V33" s="5"/>
      <c r="W33" s="5"/>
      <c r="X33" s="5"/>
      <c r="Y33" s="5"/>
    </row>
    <row r="34" spans="1:25" x14ac:dyDescent="0.25">
      <c r="A34" s="59">
        <f t="shared" si="0"/>
        <v>20</v>
      </c>
      <c r="B34" s="5" t="s">
        <v>702</v>
      </c>
      <c r="C34" s="5">
        <f t="shared" si="6"/>
        <v>-203935.94</v>
      </c>
      <c r="D34" s="5">
        <f t="shared" si="5"/>
        <v>-254528.72</v>
      </c>
      <c r="E34" s="5"/>
      <c r="F34" s="5"/>
      <c r="G34" s="5">
        <f t="shared" si="7"/>
        <v>-229232</v>
      </c>
      <c r="H34" s="5"/>
      <c r="I34" s="5">
        <f t="shared" si="3"/>
        <v>0</v>
      </c>
      <c r="J34" s="5">
        <f t="shared" si="3"/>
        <v>-54853.955000000002</v>
      </c>
      <c r="K34" s="5">
        <f t="shared" si="3"/>
        <v>-174378.375</v>
      </c>
      <c r="L34" s="5"/>
      <c r="M34" s="120">
        <v>0</v>
      </c>
      <c r="N34" s="27">
        <f>SUMIF(KGPCO_1901001!$A$25:$A$46,$B34,KGPCO_1901001!$K$25:$K$46)</f>
        <v>-45284.03</v>
      </c>
      <c r="O34" s="27">
        <f>SUMIF(KGPCO_1901001!$A$3:$A$24,$B34,KGPCO_1901001!$K$3:$K$24)</f>
        <v>-158651.91</v>
      </c>
      <c r="P34" s="5"/>
      <c r="Q34" s="120">
        <v>0</v>
      </c>
      <c r="R34" s="27">
        <f>SUMIF(KGPCO_1901001!$A$25:$A$46,$B34,KGPCO_1901001!$L$25:$L$46)</f>
        <v>-64423.88</v>
      </c>
      <c r="S34" s="27">
        <f>SUMIF(KGPCO_1901001!$A$3:$A$24,$B34,KGPCO_1901001!$L$3:$L$24)</f>
        <v>-190104.84</v>
      </c>
      <c r="T34" s="5"/>
      <c r="U34" s="5"/>
      <c r="V34" s="5"/>
      <c r="W34" s="5"/>
      <c r="X34" s="5"/>
      <c r="Y34" s="5"/>
    </row>
    <row r="35" spans="1:25" x14ac:dyDescent="0.25">
      <c r="A35" s="59">
        <f t="shared" si="0"/>
        <v>21</v>
      </c>
      <c r="B35" s="121" t="s">
        <v>701</v>
      </c>
      <c r="C35" s="5">
        <f>SUM(M35:O35)</f>
        <v>187246.5</v>
      </c>
      <c r="D35" s="5">
        <f t="shared" si="5"/>
        <v>213172.75</v>
      </c>
      <c r="E35" s="5"/>
      <c r="F35" s="5"/>
      <c r="G35" s="5">
        <f t="shared" si="7"/>
        <v>200210</v>
      </c>
      <c r="H35" s="5"/>
      <c r="I35" s="5">
        <f t="shared" si="3"/>
        <v>0</v>
      </c>
      <c r="J35" s="5">
        <f t="shared" si="3"/>
        <v>22953.7</v>
      </c>
      <c r="K35" s="5">
        <f t="shared" si="3"/>
        <v>177255.92499999999</v>
      </c>
      <c r="L35" s="5"/>
      <c r="M35" s="120">
        <v>0</v>
      </c>
      <c r="N35" s="27">
        <f>SUMIF(KGPCO_1901001!$A$25:$A$46,$B35,KGPCO_1901001!$K$25:$K$46)</f>
        <v>21751.45</v>
      </c>
      <c r="O35" s="27">
        <f>SUMIF(KGPCO_1901001!$A$3:$A$24,$B35,KGPCO_1901001!$K$3:$K$24)</f>
        <v>165495.04999999999</v>
      </c>
      <c r="P35" s="5"/>
      <c r="Q35" s="120">
        <v>0</v>
      </c>
      <c r="R35" s="27">
        <f>SUMIF(KGPCO_1901001!$A$25:$A$46,$B35,KGPCO_1901001!$L$25:$L$46)</f>
        <v>24155.95</v>
      </c>
      <c r="S35" s="27">
        <f>SUMIF(KGPCO_1901001!$A$3:$A$24,$B35,KGPCO_1901001!$L$3:$L$24)</f>
        <v>189016.8</v>
      </c>
      <c r="T35" s="5"/>
      <c r="U35" s="5"/>
      <c r="V35" s="5"/>
      <c r="W35" s="5"/>
      <c r="X35" s="5"/>
      <c r="Y35" s="5"/>
    </row>
    <row r="36" spans="1:25" x14ac:dyDescent="0.25">
      <c r="A36" s="59">
        <f t="shared" si="0"/>
        <v>22</v>
      </c>
      <c r="B36" s="121" t="s">
        <v>700</v>
      </c>
      <c r="C36" s="5">
        <f>SUM(M36:O36)</f>
        <v>-26192.200000000004</v>
      </c>
      <c r="D36" s="5">
        <f t="shared" si="5"/>
        <v>105589.4</v>
      </c>
      <c r="E36" s="5"/>
      <c r="F36" s="5"/>
      <c r="G36" s="5">
        <f t="shared" si="7"/>
        <v>39699</v>
      </c>
      <c r="H36" s="5"/>
      <c r="I36" s="5">
        <f t="shared" si="3"/>
        <v>0</v>
      </c>
      <c r="J36" s="5">
        <f t="shared" si="3"/>
        <v>23059.204999999998</v>
      </c>
      <c r="K36" s="5">
        <f t="shared" si="3"/>
        <v>16639.394999999997</v>
      </c>
      <c r="L36" s="5"/>
      <c r="M36" s="120">
        <v>0</v>
      </c>
      <c r="N36" s="27">
        <f>SUMIF(KGPCO_1901001!$A$25:$A$46,$B36,KGPCO_1901001!$K$25:$K$46)</f>
        <v>12853.71</v>
      </c>
      <c r="O36" s="27">
        <f>SUMIF(KGPCO_1901001!$A$3:$A$24,$B36,KGPCO_1901001!$K$3:$K$24)</f>
        <v>-39045.910000000003</v>
      </c>
      <c r="P36" s="5"/>
      <c r="Q36" s="120">
        <v>0</v>
      </c>
      <c r="R36" s="27">
        <f>SUMIF(KGPCO_1901001!$A$25:$A$46,$B36,KGPCO_1901001!$L$25:$L$46)</f>
        <v>33264.699999999997</v>
      </c>
      <c r="S36" s="27">
        <f>SUMIF(KGPCO_1901001!$A$3:$A$24,$B36,KGPCO_1901001!$L$3:$L$24)</f>
        <v>72324.7</v>
      </c>
      <c r="T36" s="5"/>
      <c r="U36" s="5"/>
      <c r="V36" s="5"/>
      <c r="W36" s="5"/>
      <c r="X36" s="5"/>
      <c r="Y36" s="5"/>
    </row>
    <row r="37" spans="1:25" x14ac:dyDescent="0.25">
      <c r="A37" s="59">
        <f t="shared" si="0"/>
        <v>23</v>
      </c>
      <c r="B37" s="5" t="s">
        <v>699</v>
      </c>
      <c r="C37" s="5">
        <f t="shared" si="6"/>
        <v>116182.43999999999</v>
      </c>
      <c r="D37" s="5">
        <f t="shared" si="5"/>
        <v>84009.600000000006</v>
      </c>
      <c r="E37" s="5"/>
      <c r="F37" s="5"/>
      <c r="G37" s="5">
        <f t="shared" si="7"/>
        <v>100096</v>
      </c>
      <c r="H37" s="5"/>
      <c r="I37" s="5">
        <f t="shared" si="3"/>
        <v>0</v>
      </c>
      <c r="J37" s="5">
        <f t="shared" si="3"/>
        <v>8560.09</v>
      </c>
      <c r="K37" s="5">
        <f t="shared" si="3"/>
        <v>91535.93</v>
      </c>
      <c r="L37" s="5"/>
      <c r="M37" s="120">
        <v>0</v>
      </c>
      <c r="N37" s="27">
        <f>SUMIF(KGPCO_1901001!$A$25:$A$46,$B37,KGPCO_1901001!$K$25:$K$46)</f>
        <v>11719.4</v>
      </c>
      <c r="O37" s="27">
        <f>SUMIF(KGPCO_1901001!$A$3:$A$24,$B37,KGPCO_1901001!$K$3:$K$24)</f>
        <v>104463.03999999999</v>
      </c>
      <c r="P37" s="5"/>
      <c r="Q37" s="120">
        <v>0</v>
      </c>
      <c r="R37" s="27">
        <f>SUMIF(KGPCO_1901001!$A$25:$A$46,$B37,KGPCO_1901001!$L$25:$L$46)</f>
        <v>5400.78</v>
      </c>
      <c r="S37" s="27">
        <f>SUMIF(KGPCO_1901001!$A$3:$A$24,$B37,KGPCO_1901001!$L$3:$L$24)</f>
        <v>78608.820000000007</v>
      </c>
      <c r="T37" s="5"/>
      <c r="U37" s="5"/>
      <c r="V37" s="5"/>
      <c r="W37" s="5"/>
      <c r="X37" s="5"/>
      <c r="Y37" s="5"/>
    </row>
    <row r="38" spans="1:25" x14ac:dyDescent="0.25">
      <c r="A38" s="59">
        <f t="shared" si="0"/>
        <v>24</v>
      </c>
      <c r="B38" s="121" t="s">
        <v>1162</v>
      </c>
      <c r="C38" s="5">
        <f t="shared" ref="C38:C43" si="8">SUM(M38:O38)</f>
        <v>0</v>
      </c>
      <c r="D38" s="5">
        <f t="shared" si="5"/>
        <v>-2869.3</v>
      </c>
      <c r="E38" s="5"/>
      <c r="F38" s="5"/>
      <c r="G38" s="5">
        <f t="shared" si="7"/>
        <v>-1435</v>
      </c>
      <c r="H38" s="5"/>
      <c r="I38" s="5">
        <f t="shared" si="3"/>
        <v>0</v>
      </c>
      <c r="J38" s="5">
        <f t="shared" si="3"/>
        <v>-186.2</v>
      </c>
      <c r="K38" s="5">
        <f t="shared" si="3"/>
        <v>-1248.45</v>
      </c>
      <c r="L38" s="5"/>
      <c r="M38" s="120">
        <v>0</v>
      </c>
      <c r="N38" s="27">
        <f>SUMIF(KGPCO_1901001!$A$25:$A$46,$B38,KGPCO_1901001!$K$25:$K$46)</f>
        <v>0</v>
      </c>
      <c r="O38" s="27">
        <f>SUMIF(KGPCO_1901001!$A$3:$A$24,$B38,KGPCO_1901001!$K$3:$K$24)</f>
        <v>0</v>
      </c>
      <c r="P38" s="5"/>
      <c r="Q38" s="120">
        <v>0</v>
      </c>
      <c r="R38" s="27">
        <f>SUMIF(KGPCO_1901001!$A$25:$A$46,$B38,KGPCO_1901001!$L$25:$L$46)</f>
        <v>-372.4</v>
      </c>
      <c r="S38" s="27">
        <f>SUMIF(KGPCO_1901001!$A$3:$A$24,$B38,KGPCO_1901001!$L$3:$L$24)</f>
        <v>-2496.9</v>
      </c>
      <c r="T38" s="5"/>
      <c r="U38" s="5"/>
      <c r="V38" s="5"/>
      <c r="W38" s="5"/>
      <c r="X38" s="5"/>
      <c r="Y38" s="5"/>
    </row>
    <row r="39" spans="1:25" x14ac:dyDescent="0.25">
      <c r="A39" s="59">
        <f t="shared" si="0"/>
        <v>25</v>
      </c>
      <c r="B39" s="121" t="s">
        <v>692</v>
      </c>
      <c r="C39" s="5">
        <f t="shared" si="8"/>
        <v>0</v>
      </c>
      <c r="D39" s="5">
        <f t="shared" si="5"/>
        <v>0</v>
      </c>
      <c r="E39" s="5"/>
      <c r="F39" s="5"/>
      <c r="G39" s="5">
        <f t="shared" si="7"/>
        <v>0</v>
      </c>
      <c r="H39" s="5"/>
      <c r="I39" s="5">
        <f t="shared" si="3"/>
        <v>0</v>
      </c>
      <c r="J39" s="5">
        <f t="shared" si="3"/>
        <v>0</v>
      </c>
      <c r="K39" s="5">
        <f t="shared" si="3"/>
        <v>0</v>
      </c>
      <c r="L39" s="5"/>
      <c r="M39" s="120">
        <v>0</v>
      </c>
      <c r="N39" s="27">
        <f>SUMIF(KGPCO_1901001!$A$25:$A$46,$B39,KGPCO_1901001!$K$25:$K$46)</f>
        <v>0</v>
      </c>
      <c r="O39" s="27">
        <f>SUMIF(KGPCO_1901001!$A$3:$A$24,$B39,KGPCO_1901001!$K$3:$K$24)</f>
        <v>0</v>
      </c>
      <c r="P39" s="5"/>
      <c r="Q39" s="120">
        <v>0</v>
      </c>
      <c r="R39" s="27">
        <f>SUMIF(KGPCO_1901001!$A$25:$A$46,$B39,KGPCO_1901001!$L$25:$L$46)</f>
        <v>0</v>
      </c>
      <c r="S39" s="27">
        <f>SUMIF(KGPCO_1901001!$A$3:$A$24,$B39,KGPCO_1901001!$L$3:$L$24)</f>
        <v>0</v>
      </c>
      <c r="T39" s="5"/>
      <c r="U39" s="5"/>
      <c r="V39" s="5"/>
      <c r="W39" s="5"/>
      <c r="X39" s="5"/>
      <c r="Y39" s="5"/>
    </row>
    <row r="40" spans="1:25" x14ac:dyDescent="0.25">
      <c r="A40" s="59">
        <f t="shared" si="0"/>
        <v>26</v>
      </c>
      <c r="B40" s="122" t="s">
        <v>691</v>
      </c>
      <c r="C40" s="5">
        <f t="shared" si="8"/>
        <v>0</v>
      </c>
      <c r="D40" s="5">
        <f>SUM(Q40:S40)</f>
        <v>0</v>
      </c>
      <c r="E40" s="5"/>
      <c r="F40" s="5"/>
      <c r="G40" s="5">
        <f>ROUND(SUM(C40:F40)/2,0)</f>
        <v>0</v>
      </c>
      <c r="H40" s="5"/>
      <c r="I40" s="5">
        <f t="shared" si="3"/>
        <v>0</v>
      </c>
      <c r="J40" s="5">
        <f t="shared" si="3"/>
        <v>0</v>
      </c>
      <c r="K40" s="5">
        <f t="shared" si="3"/>
        <v>0</v>
      </c>
      <c r="L40" s="5"/>
      <c r="M40" s="120">
        <v>0</v>
      </c>
      <c r="N40" s="27">
        <f>SUMIF(KGPCO_1901001!$A$25:$A$46,$B40,KGPCO_1901001!$K$25:$K$46)</f>
        <v>0</v>
      </c>
      <c r="O40" s="27">
        <f>SUMIF(KGPCO_1901001!$A$3:$A$24,$B40,KGPCO_1901001!$K$3:$K$24)</f>
        <v>0</v>
      </c>
      <c r="P40" s="5"/>
      <c r="Q40" s="120">
        <v>0</v>
      </c>
      <c r="R40" s="27">
        <f>SUMIF(KGPCO_1901001!$A$25:$A$46,$B40,KGPCO_1901001!$L$25:$L$46)</f>
        <v>0</v>
      </c>
      <c r="S40" s="27">
        <f>SUMIF(KGPCO_1901001!$A$3:$A$24,$B40,KGPCO_1901001!$L$3:$L$24)</f>
        <v>0</v>
      </c>
      <c r="T40" s="5"/>
      <c r="U40" s="5"/>
      <c r="V40" s="5"/>
      <c r="W40" s="5"/>
      <c r="X40" s="5"/>
      <c r="Y40" s="5"/>
    </row>
    <row r="41" spans="1:25" x14ac:dyDescent="0.25">
      <c r="A41" s="59">
        <f t="shared" si="0"/>
        <v>27</v>
      </c>
      <c r="B41" s="121" t="s">
        <v>690</v>
      </c>
      <c r="C41" s="5">
        <f t="shared" si="8"/>
        <v>-1042.7000000000007</v>
      </c>
      <c r="D41" s="5">
        <f t="shared" si="5"/>
        <v>322.30000000000018</v>
      </c>
      <c r="E41" s="5"/>
      <c r="F41" s="5"/>
      <c r="G41" s="5">
        <f t="shared" si="7"/>
        <v>-360</v>
      </c>
      <c r="H41" s="5"/>
      <c r="I41" s="5">
        <f t="shared" si="3"/>
        <v>0</v>
      </c>
      <c r="J41" s="5">
        <f t="shared" si="3"/>
        <v>75.049999999999727</v>
      </c>
      <c r="K41" s="5">
        <f t="shared" si="3"/>
        <v>-435.25</v>
      </c>
      <c r="L41" s="5"/>
      <c r="M41" s="120">
        <v>0</v>
      </c>
      <c r="N41" s="27">
        <f>SUMIF(KGPCO_1901001!$A$25:$A$46,$B41,KGPCO_1901001!$K$25:$K$46)</f>
        <v>0.1499999999996362</v>
      </c>
      <c r="O41" s="27">
        <f>SUMIF(KGPCO_1901001!$A$3:$A$24,$B41,KGPCO_1901001!$K$3:$K$24)</f>
        <v>-1042.8500000000004</v>
      </c>
      <c r="P41" s="5"/>
      <c r="Q41" s="120">
        <v>0</v>
      </c>
      <c r="R41" s="27">
        <f>SUMIF(KGPCO_1901001!$A$25:$A$46,$B41,KGPCO_1901001!$L$25:$L$46)</f>
        <v>149.94999999999982</v>
      </c>
      <c r="S41" s="27">
        <f>SUMIF(KGPCO_1901001!$A$3:$A$24,$B41,KGPCO_1901001!$L$3:$L$24)</f>
        <v>172.35000000000036</v>
      </c>
      <c r="T41" s="5"/>
      <c r="U41" s="5"/>
      <c r="V41" s="5"/>
      <c r="W41" s="5"/>
      <c r="X41" s="5"/>
      <c r="Y41" s="5"/>
    </row>
    <row r="42" spans="1:25" x14ac:dyDescent="0.25">
      <c r="A42" s="59">
        <f t="shared" si="0"/>
        <v>28</v>
      </c>
      <c r="B42" s="121" t="s">
        <v>689</v>
      </c>
      <c r="C42" s="5">
        <f t="shared" si="8"/>
        <v>0</v>
      </c>
      <c r="D42" s="5">
        <f>SUM(Q42:S42)</f>
        <v>1505.7</v>
      </c>
      <c r="E42" s="5"/>
      <c r="F42" s="5"/>
      <c r="G42" s="5">
        <f>ROUND(SUM(C42:F42)/2,0)</f>
        <v>753</v>
      </c>
      <c r="H42" s="5"/>
      <c r="I42" s="5">
        <f t="shared" si="3"/>
        <v>0</v>
      </c>
      <c r="J42" s="5">
        <f t="shared" si="3"/>
        <v>111.47499999999999</v>
      </c>
      <c r="K42" s="5">
        <f t="shared" si="3"/>
        <v>641.375</v>
      </c>
      <c r="L42" s="5"/>
      <c r="M42" s="120">
        <v>0</v>
      </c>
      <c r="N42" s="27">
        <f>SUMIF(KGPCO_1901001!$A$25:$A$46,$B42,KGPCO_1901001!$K$25:$K$46)</f>
        <v>0</v>
      </c>
      <c r="O42" s="27">
        <f>SUMIF(KGPCO_1901001!$A$3:$A$24,$B42,KGPCO_1901001!$K$3:$K$24)</f>
        <v>0</v>
      </c>
      <c r="P42" s="5"/>
      <c r="Q42" s="120">
        <v>0</v>
      </c>
      <c r="R42" s="27">
        <f>SUMIF(KGPCO_1901001!$A$25:$A$46,$B42,KGPCO_1901001!$L$25:$L$46)</f>
        <v>222.95</v>
      </c>
      <c r="S42" s="27">
        <f>SUMIF(KGPCO_1901001!$A$3:$A$24,$B42,KGPCO_1901001!$L$3:$L$24)</f>
        <v>1282.75</v>
      </c>
      <c r="T42" s="5"/>
      <c r="U42" s="5"/>
      <c r="V42" s="5"/>
      <c r="W42" s="5"/>
      <c r="X42" s="5"/>
      <c r="Y42" s="5"/>
    </row>
    <row r="43" spans="1:25" x14ac:dyDescent="0.25">
      <c r="A43" s="59">
        <f t="shared" si="0"/>
        <v>29</v>
      </c>
      <c r="B43" s="122" t="s">
        <v>682</v>
      </c>
      <c r="C43" s="5">
        <f t="shared" si="8"/>
        <v>13236</v>
      </c>
      <c r="D43" s="5">
        <f>SUM(Q43:S43)</f>
        <v>13236</v>
      </c>
      <c r="E43" s="5"/>
      <c r="F43" s="5"/>
      <c r="G43" s="5">
        <f>ROUND(SUM(C43:F43)/2,0)</f>
        <v>13236</v>
      </c>
      <c r="H43" s="5"/>
      <c r="I43" s="5">
        <f t="shared" si="3"/>
        <v>0</v>
      </c>
      <c r="J43" s="5">
        <f t="shared" si="3"/>
        <v>383</v>
      </c>
      <c r="K43" s="5">
        <f t="shared" si="3"/>
        <v>12853</v>
      </c>
      <c r="L43" s="5"/>
      <c r="M43" s="120">
        <v>0</v>
      </c>
      <c r="N43" s="27">
        <f>SUMIF(KGPCO_1901001!$A$25:$A$46,$B43,KGPCO_1901001!$K$25:$K$46)</f>
        <v>383</v>
      </c>
      <c r="O43" s="27">
        <f>SUMIF(KGPCO_1901001!$A$3:$A$24,$B43,KGPCO_1901001!$K$3:$K$24)</f>
        <v>12853</v>
      </c>
      <c r="P43" s="5"/>
      <c r="Q43" s="120">
        <v>0</v>
      </c>
      <c r="R43" s="27">
        <f>SUMIF(KGPCO_1901001!$A$25:$A$46,$B43,KGPCO_1901001!$L$25:$L$46)</f>
        <v>383</v>
      </c>
      <c r="S43" s="27">
        <f>SUMIF(KGPCO_1901001!$A$3:$A$24,$B43,KGPCO_1901001!$L$3:$L$24)</f>
        <v>12853</v>
      </c>
      <c r="T43" s="5"/>
      <c r="U43" s="5"/>
      <c r="V43" s="5"/>
      <c r="W43" s="5"/>
      <c r="X43" s="5"/>
      <c r="Y43" s="5"/>
    </row>
    <row r="44" spans="1:25" x14ac:dyDescent="0.25">
      <c r="A44" s="59">
        <f t="shared" si="0"/>
        <v>30</v>
      </c>
      <c r="B44" s="122" t="s">
        <v>1071</v>
      </c>
      <c r="C44" s="5">
        <f t="shared" ref="C44" si="9">SUM(M44:O44)</f>
        <v>0</v>
      </c>
      <c r="D44" s="5">
        <f>SUM(Q44:S44)</f>
        <v>350000</v>
      </c>
      <c r="E44" s="5"/>
      <c r="F44" s="5"/>
      <c r="G44" s="5">
        <f>ROUND(SUM(C44:F44)/2,0)</f>
        <v>175000</v>
      </c>
      <c r="H44" s="5"/>
      <c r="I44" s="5">
        <f t="shared" ref="I44:K44" si="10">(M44+Q44)/2</f>
        <v>0</v>
      </c>
      <c r="J44" s="5">
        <f t="shared" si="10"/>
        <v>0</v>
      </c>
      <c r="K44" s="5">
        <f t="shared" si="10"/>
        <v>175000</v>
      </c>
      <c r="L44" s="5"/>
      <c r="M44" s="120">
        <v>0</v>
      </c>
      <c r="N44" s="27">
        <f>SUMIF(KGPCO_1901001!$A$25:$A$46,$B44,KGPCO_1901001!$K$25:$K$46)</f>
        <v>0</v>
      </c>
      <c r="O44" s="27">
        <f>SUMIF(KGPCO_1901001!$A$3:$A$24,$B44,KGPCO_1901001!$K$3:$K$24)</f>
        <v>0</v>
      </c>
      <c r="P44" s="5"/>
      <c r="Q44" s="120">
        <v>0</v>
      </c>
      <c r="R44" s="27">
        <f>SUMIF(KGPCO_1901001!$A$25:$A$46,$B44,KGPCO_1901001!$L$25:$L$46)</f>
        <v>0</v>
      </c>
      <c r="S44" s="27">
        <f>SUMIF(KGPCO_1901001!$A$3:$A$24,$B44,KGPCO_1901001!$L$3:$L$24)</f>
        <v>350000</v>
      </c>
      <c r="T44" s="5"/>
      <c r="U44" s="5"/>
      <c r="V44" s="5"/>
      <c r="W44" s="5"/>
      <c r="X44" s="5"/>
      <c r="Y44" s="5"/>
    </row>
    <row r="45" spans="1:25" x14ac:dyDescent="0.25">
      <c r="A45" s="59">
        <f t="shared" si="0"/>
        <v>31</v>
      </c>
      <c r="B45" s="5" t="s">
        <v>25</v>
      </c>
      <c r="C45" s="5">
        <v>33335.49</v>
      </c>
      <c r="D45" s="5">
        <v>96175</v>
      </c>
      <c r="E45" s="5">
        <f t="shared" ref="E45:F48" si="11">-C45</f>
        <v>-33335.49</v>
      </c>
      <c r="F45" s="5">
        <f t="shared" si="11"/>
        <v>-96175</v>
      </c>
      <c r="G45" s="5">
        <f t="shared" ref="G45:G50" si="12">ROUND(SUM(C45:F45)/2,0)</f>
        <v>0</v>
      </c>
      <c r="H45" s="5"/>
      <c r="I45" s="5"/>
      <c r="J45" s="5"/>
      <c r="K45" s="5"/>
      <c r="L45" s="5"/>
      <c r="M45" s="5"/>
      <c r="P45" s="5"/>
      <c r="Q45" s="5"/>
      <c r="T45" s="5"/>
      <c r="U45" s="5"/>
      <c r="V45" s="5"/>
      <c r="W45" s="5"/>
      <c r="X45" s="5"/>
      <c r="Y45" s="5"/>
    </row>
    <row r="46" spans="1:25" x14ac:dyDescent="0.25">
      <c r="A46" s="59">
        <f t="shared" si="0"/>
        <v>32</v>
      </c>
      <c r="B46" s="5" t="s">
        <v>680</v>
      </c>
      <c r="C46" s="123">
        <v>1155342.17</v>
      </c>
      <c r="D46" s="123">
        <v>1234520</v>
      </c>
      <c r="E46" s="5">
        <f t="shared" si="11"/>
        <v>-1155342.17</v>
      </c>
      <c r="F46" s="5">
        <f t="shared" si="11"/>
        <v>-1234520</v>
      </c>
      <c r="G46" s="5">
        <f t="shared" si="12"/>
        <v>0</v>
      </c>
      <c r="H46" s="5"/>
      <c r="I46" s="5"/>
      <c r="J46" s="5"/>
      <c r="K46" s="5"/>
      <c r="L46" s="5"/>
      <c r="M46" s="5"/>
      <c r="P46" s="5"/>
      <c r="Q46" s="5"/>
      <c r="T46" s="5"/>
      <c r="U46" s="5"/>
      <c r="V46" s="5"/>
      <c r="W46" s="5"/>
      <c r="X46" s="5"/>
      <c r="Y46" s="5"/>
    </row>
    <row r="47" spans="1:25" x14ac:dyDescent="0.25">
      <c r="A47" s="59">
        <f t="shared" si="0"/>
        <v>33</v>
      </c>
      <c r="B47" s="5" t="s">
        <v>679</v>
      </c>
      <c r="C47" s="5">
        <v>5086.8500000000004</v>
      </c>
      <c r="D47" s="5">
        <v>5537</v>
      </c>
      <c r="E47" s="5">
        <f t="shared" si="11"/>
        <v>-5086.8500000000004</v>
      </c>
      <c r="F47" s="5">
        <f t="shared" si="11"/>
        <v>-5537</v>
      </c>
      <c r="G47" s="5">
        <f t="shared" si="12"/>
        <v>0</v>
      </c>
      <c r="H47" s="5"/>
      <c r="I47" s="5"/>
      <c r="J47" s="5"/>
      <c r="K47" s="5"/>
      <c r="L47" s="5"/>
      <c r="M47" s="5"/>
      <c r="P47" s="5"/>
      <c r="Q47" s="5"/>
      <c r="T47" s="5"/>
      <c r="U47" s="5"/>
      <c r="V47" s="5"/>
      <c r="W47" s="5"/>
      <c r="X47" s="5"/>
      <c r="Y47" s="5"/>
    </row>
    <row r="48" spans="1:25" x14ac:dyDescent="0.25">
      <c r="A48" s="59">
        <f t="shared" si="0"/>
        <v>34</v>
      </c>
      <c r="B48" s="5" t="s">
        <v>678</v>
      </c>
      <c r="C48" s="5">
        <v>0</v>
      </c>
      <c r="D48" s="5">
        <v>0</v>
      </c>
      <c r="E48" s="5">
        <f t="shared" si="11"/>
        <v>0</v>
      </c>
      <c r="F48" s="5">
        <f t="shared" si="11"/>
        <v>0</v>
      </c>
      <c r="G48" s="5">
        <f t="shared" si="12"/>
        <v>0</v>
      </c>
      <c r="H48" s="5"/>
      <c r="I48" s="5"/>
      <c r="J48" s="5"/>
      <c r="K48" s="5"/>
      <c r="L48" s="5"/>
      <c r="M48" s="5"/>
      <c r="P48" s="5"/>
      <c r="Q48" s="5"/>
      <c r="T48" s="5"/>
      <c r="U48" s="5"/>
      <c r="V48" s="5"/>
      <c r="W48" s="5"/>
      <c r="X48" s="5"/>
      <c r="Y48" s="5"/>
    </row>
    <row r="49" spans="1:25" x14ac:dyDescent="0.25">
      <c r="A49" s="59">
        <f t="shared" si="0"/>
        <v>35</v>
      </c>
      <c r="B49" s="6" t="s">
        <v>677</v>
      </c>
      <c r="C49" s="5">
        <v>0</v>
      </c>
      <c r="D49" s="5">
        <v>0</v>
      </c>
      <c r="E49" s="5">
        <f>-C49</f>
        <v>0</v>
      </c>
      <c r="F49" s="5">
        <f>-D49</f>
        <v>0</v>
      </c>
      <c r="G49" s="5">
        <f t="shared" si="12"/>
        <v>0</v>
      </c>
      <c r="H49" s="5"/>
      <c r="I49" s="5"/>
      <c r="J49" s="5"/>
      <c r="K49" s="5"/>
      <c r="L49" s="5"/>
      <c r="M49" s="5"/>
      <c r="P49" s="5"/>
      <c r="Q49" s="5"/>
      <c r="T49" s="5"/>
      <c r="U49" s="5"/>
      <c r="V49" s="5"/>
      <c r="W49" s="5"/>
      <c r="X49" s="5"/>
      <c r="Y49" s="5"/>
    </row>
    <row r="50" spans="1:25" x14ac:dyDescent="0.25">
      <c r="A50" s="59">
        <f t="shared" si="0"/>
        <v>36</v>
      </c>
      <c r="B50" s="6" t="s">
        <v>671</v>
      </c>
      <c r="C50" s="5">
        <v>0</v>
      </c>
      <c r="D50" s="5">
        <v>0</v>
      </c>
      <c r="E50" s="5">
        <f>-C50</f>
        <v>0</v>
      </c>
      <c r="F50" s="5">
        <f>-D50</f>
        <v>0</v>
      </c>
      <c r="G50" s="5">
        <f t="shared" si="12"/>
        <v>0</v>
      </c>
      <c r="H50" s="5"/>
      <c r="I50" s="5"/>
      <c r="J50" s="5"/>
      <c r="K50" s="5"/>
      <c r="L50" s="5"/>
      <c r="M50" s="5"/>
      <c r="P50" s="5"/>
      <c r="Q50" s="5"/>
      <c r="T50" s="5"/>
      <c r="U50" s="5"/>
      <c r="V50" s="5"/>
      <c r="W50" s="5"/>
      <c r="X50" s="5"/>
      <c r="Y50" s="5"/>
    </row>
    <row r="51" spans="1:25" x14ac:dyDescent="0.25">
      <c r="A51" s="59">
        <f t="shared" si="0"/>
        <v>37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  <c r="Q51" s="5"/>
      <c r="T51" s="5"/>
      <c r="U51" s="5"/>
      <c r="V51" s="5"/>
      <c r="W51" s="5"/>
      <c r="X51" s="5"/>
      <c r="Y51" s="5"/>
    </row>
    <row r="52" spans="1:25" ht="13.8" thickBot="1" x14ac:dyDescent="0.3">
      <c r="A52" s="59">
        <f t="shared" si="0"/>
        <v>38</v>
      </c>
      <c r="B52" s="6" t="s">
        <v>669</v>
      </c>
      <c r="C52" s="58">
        <f>SUM(C17:C51)</f>
        <v>573300.28000000014</v>
      </c>
      <c r="D52" s="58">
        <f>SUM(D17:D51)</f>
        <v>1114982.5</v>
      </c>
      <c r="E52" s="58">
        <f>SUM(E17:E51)</f>
        <v>-1193764.51</v>
      </c>
      <c r="F52" s="58">
        <f>SUM(F17:F51)</f>
        <v>-1336232</v>
      </c>
      <c r="G52" s="58">
        <f>SUM(G17:G51)</f>
        <v>-420856</v>
      </c>
      <c r="H52" s="5"/>
      <c r="I52" s="58">
        <f>SUM(I17:I51)</f>
        <v>0</v>
      </c>
      <c r="J52" s="58">
        <f>SUM(J17:J51)</f>
        <v>-84437.9</v>
      </c>
      <c r="K52" s="58">
        <f>SUM(K17:K51)</f>
        <v>-336418.96499999985</v>
      </c>
      <c r="L52" s="5"/>
      <c r="M52" s="58">
        <f t="shared" ref="M52:O52" si="13">SUM(M17:M51)</f>
        <v>0</v>
      </c>
      <c r="N52" s="58">
        <f t="shared" si="13"/>
        <v>-93776.98000000001</v>
      </c>
      <c r="O52" s="58">
        <f t="shared" si="13"/>
        <v>-526687.24999999977</v>
      </c>
      <c r="P52" s="5"/>
      <c r="Q52" s="58">
        <f t="shared" ref="Q52:S52" si="14">SUM(Q17:Q51)</f>
        <v>0</v>
      </c>
      <c r="R52" s="58">
        <f t="shared" si="14"/>
        <v>-75098.820000000007</v>
      </c>
      <c r="S52" s="58">
        <f t="shared" si="14"/>
        <v>-146150.68</v>
      </c>
      <c r="T52" s="5"/>
      <c r="U52" s="5"/>
      <c r="V52" s="5"/>
      <c r="W52" s="5"/>
      <c r="X52" s="5"/>
      <c r="Y52" s="5"/>
    </row>
    <row r="53" spans="1:25" ht="13.8" thickTop="1" x14ac:dyDescent="0.25"/>
  </sheetData>
  <pageMargins left="0.5" right="0.25" top="0.75" bottom="0.5" header="0" footer="0"/>
  <pageSetup scale="65" fitToWidth="2" orientation="portrait" r:id="rId1"/>
  <headerFooter alignWithMargins="0">
    <oddHeader>&amp;RSTATEMENT AG-3
PAGE &amp;P OF &amp;N</oddHeader>
  </headerFooter>
  <colBreaks count="3" manualBreakCount="3">
    <brk id="7" min="14" max="56" man="1"/>
    <brk id="11" min="14" max="56" man="1"/>
    <brk id="15" min="14" max="5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.109375" defaultRowHeight="14.4" x14ac:dyDescent="0.3"/>
  <cols>
    <col min="1" max="1" width="45.6640625" style="28" customWidth="1"/>
    <col min="2" max="3" width="9.109375" style="28"/>
    <col min="4" max="4" width="23.109375" style="28" bestFit="1" customWidth="1"/>
    <col min="5" max="7" width="9.109375" style="28"/>
    <col min="8" max="8" width="45.6640625" style="28" customWidth="1"/>
    <col min="9" max="10" width="9.109375" style="28"/>
    <col min="11" max="12" width="17.6640625" style="28" bestFit="1" customWidth="1"/>
    <col min="13" max="13" width="17.6640625" style="28" customWidth="1"/>
    <col min="14" max="16384" width="9.109375" style="28"/>
  </cols>
  <sheetData>
    <row r="1" spans="1:23" x14ac:dyDescent="0.3">
      <c r="A1" s="30"/>
      <c r="B1" s="29" t="s">
        <v>600</v>
      </c>
      <c r="E1" s="51" t="s">
        <v>638</v>
      </c>
    </row>
    <row r="2" spans="1:23" x14ac:dyDescent="0.3">
      <c r="A2" s="31" t="s">
        <v>529</v>
      </c>
      <c r="B2" s="32" t="s">
        <v>444</v>
      </c>
      <c r="C2" s="32" t="s">
        <v>445</v>
      </c>
      <c r="D2" s="32" t="s">
        <v>446</v>
      </c>
      <c r="E2" s="32" t="s">
        <v>447</v>
      </c>
      <c r="F2" s="32" t="s">
        <v>448</v>
      </c>
      <c r="G2" s="32" t="s">
        <v>449</v>
      </c>
      <c r="H2" s="32" t="s">
        <v>450</v>
      </c>
      <c r="I2" s="32" t="s">
        <v>451</v>
      </c>
      <c r="J2" s="32" t="s">
        <v>452</v>
      </c>
      <c r="K2" s="38" t="s">
        <v>453</v>
      </c>
      <c r="L2" s="42" t="s">
        <v>454</v>
      </c>
      <c r="M2" s="32" t="s">
        <v>455</v>
      </c>
      <c r="N2" s="32" t="s">
        <v>456</v>
      </c>
      <c r="O2" s="32" t="s">
        <v>457</v>
      </c>
      <c r="P2" s="32" t="s">
        <v>458</v>
      </c>
      <c r="Q2" s="32" t="s">
        <v>459</v>
      </c>
      <c r="R2" s="32" t="s">
        <v>460</v>
      </c>
      <c r="S2" s="32" t="s">
        <v>461</v>
      </c>
      <c r="T2" s="32" t="s">
        <v>462</v>
      </c>
      <c r="U2" s="32" t="s">
        <v>463</v>
      </c>
      <c r="V2" s="32" t="s">
        <v>464</v>
      </c>
      <c r="W2" s="32" t="s">
        <v>465</v>
      </c>
    </row>
    <row r="3" spans="1:23" x14ac:dyDescent="0.3">
      <c r="A3" s="30" t="str">
        <f>VLOOKUP(I3,Table!$B$3:$C$277,2,FALSE)</f>
        <v>BOOK VS. TAX DEPRECIATION</v>
      </c>
      <c r="B3" s="32">
        <v>50</v>
      </c>
      <c r="C3" s="32">
        <v>140</v>
      </c>
      <c r="D3" s="32" t="s">
        <v>601</v>
      </c>
      <c r="E3" s="32" t="s">
        <v>466</v>
      </c>
      <c r="F3" s="32" t="s">
        <v>467</v>
      </c>
      <c r="G3" s="34">
        <v>2821001</v>
      </c>
      <c r="H3" s="32" t="s">
        <v>468</v>
      </c>
      <c r="I3" s="32" t="s">
        <v>469</v>
      </c>
      <c r="J3" s="32" t="s">
        <v>640</v>
      </c>
      <c r="K3" s="38">
        <v>-46443.22</v>
      </c>
      <c r="L3" s="41">
        <v>-45781.96</v>
      </c>
      <c r="M3" s="32">
        <v>-46443.22</v>
      </c>
      <c r="N3" s="32"/>
      <c r="O3" s="32"/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 t="s">
        <v>470</v>
      </c>
      <c r="V3" s="32" t="s">
        <v>641</v>
      </c>
      <c r="W3" s="32" t="s">
        <v>642</v>
      </c>
    </row>
    <row r="4" spans="1:23" x14ac:dyDescent="0.3">
      <c r="A4" s="30" t="str">
        <f>VLOOKUP(I4,Table!$B$3:$C$277,2,FALSE)</f>
        <v>BOOK VS. TAX DEPRECIATION</v>
      </c>
      <c r="B4" s="32">
        <v>50</v>
      </c>
      <c r="C4" s="32">
        <v>140</v>
      </c>
      <c r="D4" s="32" t="s">
        <v>601</v>
      </c>
      <c r="E4" s="32" t="s">
        <v>466</v>
      </c>
      <c r="F4" s="32" t="s">
        <v>467</v>
      </c>
      <c r="G4" s="34">
        <v>2821001</v>
      </c>
      <c r="H4" s="32" t="s">
        <v>471</v>
      </c>
      <c r="I4" s="32" t="s">
        <v>472</v>
      </c>
      <c r="J4" s="32" t="s">
        <v>640</v>
      </c>
      <c r="K4" s="38">
        <v>-9878</v>
      </c>
      <c r="L4" s="41">
        <v>-10075</v>
      </c>
      <c r="M4" s="32">
        <v>-9878</v>
      </c>
      <c r="N4" s="32"/>
      <c r="O4" s="32"/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 t="s">
        <v>470</v>
      </c>
      <c r="V4" s="32" t="s">
        <v>641</v>
      </c>
      <c r="W4" s="32" t="s">
        <v>642</v>
      </c>
    </row>
    <row r="5" spans="1:23" x14ac:dyDescent="0.3">
      <c r="A5" s="30" t="str">
        <f>VLOOKUP(I5,Table!$B$3:$C$277,2,FALSE)</f>
        <v>BOOK VS. TAX DEPRECIATION</v>
      </c>
      <c r="B5" s="32">
        <v>50</v>
      </c>
      <c r="C5" s="32">
        <v>140</v>
      </c>
      <c r="D5" s="32" t="s">
        <v>601</v>
      </c>
      <c r="E5" s="32" t="s">
        <v>466</v>
      </c>
      <c r="F5" s="32" t="s">
        <v>467</v>
      </c>
      <c r="G5" s="34">
        <v>2821001</v>
      </c>
      <c r="H5" s="32" t="s">
        <v>473</v>
      </c>
      <c r="I5" s="32" t="s">
        <v>474</v>
      </c>
      <c r="J5" s="32" t="s">
        <v>640</v>
      </c>
      <c r="K5" s="38">
        <v>-11825.64</v>
      </c>
      <c r="L5" s="41">
        <v>-11825.64</v>
      </c>
      <c r="M5" s="32">
        <v>-11825.64</v>
      </c>
      <c r="N5" s="32"/>
      <c r="O5" s="32"/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 t="s">
        <v>470</v>
      </c>
      <c r="V5" s="32" t="s">
        <v>641</v>
      </c>
      <c r="W5" s="32" t="s">
        <v>642</v>
      </c>
    </row>
    <row r="6" spans="1:23" x14ac:dyDescent="0.3">
      <c r="A6" s="30" t="str">
        <f>VLOOKUP(I6,Table!$B$3:$C$277,2,FALSE)</f>
        <v>BOOK VS. TAX DEPRECIATION</v>
      </c>
      <c r="B6" s="32">
        <v>50</v>
      </c>
      <c r="C6" s="32">
        <v>140</v>
      </c>
      <c r="D6" s="32" t="s">
        <v>601</v>
      </c>
      <c r="E6" s="32" t="s">
        <v>466</v>
      </c>
      <c r="F6" s="32" t="s">
        <v>467</v>
      </c>
      <c r="G6" s="34">
        <v>2821001</v>
      </c>
      <c r="H6" s="32" t="s">
        <v>475</v>
      </c>
      <c r="I6" s="32" t="s">
        <v>476</v>
      </c>
      <c r="J6" s="32" t="s">
        <v>640</v>
      </c>
      <c r="K6" s="38">
        <v>-2133</v>
      </c>
      <c r="L6" s="41">
        <v>-2133</v>
      </c>
      <c r="M6" s="32">
        <v>-2133</v>
      </c>
      <c r="N6" s="32"/>
      <c r="O6" s="32"/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 t="s">
        <v>470</v>
      </c>
      <c r="V6" s="32" t="s">
        <v>641</v>
      </c>
      <c r="W6" s="32" t="s">
        <v>642</v>
      </c>
    </row>
    <row r="7" spans="1:23" x14ac:dyDescent="0.3">
      <c r="A7" s="30" t="str">
        <f>VLOOKUP(I7,Table!$B$3:$C$277,2,FALSE)</f>
        <v>BOOK VS. TAX DEPRECIATION</v>
      </c>
      <c r="B7" s="32">
        <v>50</v>
      </c>
      <c r="C7" s="32">
        <v>140</v>
      </c>
      <c r="D7" s="32" t="s">
        <v>601</v>
      </c>
      <c r="E7" s="32" t="s">
        <v>466</v>
      </c>
      <c r="F7" s="32" t="s">
        <v>467</v>
      </c>
      <c r="G7" s="34">
        <v>2821001</v>
      </c>
      <c r="H7" s="32" t="s">
        <v>477</v>
      </c>
      <c r="I7" s="32" t="s">
        <v>150</v>
      </c>
      <c r="J7" s="32" t="s">
        <v>640</v>
      </c>
      <c r="K7" s="38">
        <v>-403784972.30000001</v>
      </c>
      <c r="L7" s="41">
        <v>-422067262.19999999</v>
      </c>
      <c r="M7" s="32">
        <v>-403784972.30000001</v>
      </c>
      <c r="N7" s="32"/>
      <c r="O7" s="32"/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 t="s">
        <v>470</v>
      </c>
      <c r="V7" s="32" t="s">
        <v>641</v>
      </c>
      <c r="W7" s="32" t="s">
        <v>642</v>
      </c>
    </row>
    <row r="8" spans="1:23" x14ac:dyDescent="0.3">
      <c r="A8" s="30" t="str">
        <f>VLOOKUP(I8,Table!$B$3:$C$277,2,FALSE)</f>
        <v>BOOK VS. TAX DEPRECIATION</v>
      </c>
      <c r="B8" s="32">
        <v>50</v>
      </c>
      <c r="C8" s="32">
        <v>140</v>
      </c>
      <c r="D8" s="32" t="s">
        <v>601</v>
      </c>
      <c r="E8" s="32" t="s">
        <v>466</v>
      </c>
      <c r="F8" s="32" t="s">
        <v>467</v>
      </c>
      <c r="G8" s="34">
        <v>2821001</v>
      </c>
      <c r="H8" s="32" t="s">
        <v>478</v>
      </c>
      <c r="I8" s="32" t="s">
        <v>151</v>
      </c>
      <c r="J8" s="32" t="s">
        <v>640</v>
      </c>
      <c r="K8" s="38">
        <v>-1641</v>
      </c>
      <c r="L8" s="41">
        <v>-56678</v>
      </c>
      <c r="M8" s="32">
        <v>-1641</v>
      </c>
      <c r="N8" s="32"/>
      <c r="O8" s="32"/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 t="s">
        <v>470</v>
      </c>
      <c r="V8" s="32" t="s">
        <v>641</v>
      </c>
      <c r="W8" s="32" t="s">
        <v>642</v>
      </c>
    </row>
    <row r="9" spans="1:23" x14ac:dyDescent="0.3">
      <c r="A9" s="30" t="str">
        <f>VLOOKUP(I9,Table!$B$3:$C$277,2,FALSE)</f>
        <v>BOOK VS. TAX DEPRECIATION</v>
      </c>
      <c r="B9" s="32">
        <v>50</v>
      </c>
      <c r="C9" s="32">
        <v>140</v>
      </c>
      <c r="D9" s="32" t="s">
        <v>601</v>
      </c>
      <c r="E9" s="32" t="s">
        <v>466</v>
      </c>
      <c r="F9" s="32" t="s">
        <v>467</v>
      </c>
      <c r="G9" s="34">
        <v>2821001</v>
      </c>
      <c r="H9" s="32" t="s">
        <v>153</v>
      </c>
      <c r="I9" s="32" t="s">
        <v>152</v>
      </c>
      <c r="J9" s="32" t="s">
        <v>640</v>
      </c>
      <c r="K9" s="38">
        <v>-835189.1</v>
      </c>
      <c r="L9" s="41">
        <v>-835189.1</v>
      </c>
      <c r="M9" s="32">
        <v>-835189.1</v>
      </c>
      <c r="N9" s="32"/>
      <c r="O9" s="32"/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 t="s">
        <v>470</v>
      </c>
      <c r="V9" s="32" t="s">
        <v>641</v>
      </c>
      <c r="W9" s="32" t="s">
        <v>642</v>
      </c>
    </row>
    <row r="10" spans="1:23" x14ac:dyDescent="0.3">
      <c r="A10" s="30" t="str">
        <f>VLOOKUP(I10,Table!$B$3:$C$277,2,FALSE)</f>
        <v>BOOK VS. TAX DEPRECIATION</v>
      </c>
      <c r="B10" s="32">
        <v>50</v>
      </c>
      <c r="C10" s="32">
        <v>140</v>
      </c>
      <c r="D10" s="32" t="s">
        <v>601</v>
      </c>
      <c r="E10" s="32" t="s">
        <v>466</v>
      </c>
      <c r="F10" s="32" t="s">
        <v>467</v>
      </c>
      <c r="G10" s="34">
        <v>2821001</v>
      </c>
      <c r="H10" s="32" t="s">
        <v>479</v>
      </c>
      <c r="I10" s="32" t="s">
        <v>480</v>
      </c>
      <c r="J10" s="32" t="s">
        <v>640</v>
      </c>
      <c r="K10" s="38">
        <v>-83031394.650000006</v>
      </c>
      <c r="L10" s="41">
        <v>-86340615.25</v>
      </c>
      <c r="M10" s="32">
        <v>-83031394.650000006</v>
      </c>
      <c r="N10" s="32"/>
      <c r="O10" s="32"/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 t="s">
        <v>470</v>
      </c>
      <c r="V10" s="32" t="s">
        <v>641</v>
      </c>
      <c r="W10" s="32" t="s">
        <v>642</v>
      </c>
    </row>
    <row r="11" spans="1:23" x14ac:dyDescent="0.3">
      <c r="A11" s="30" t="str">
        <f>VLOOKUP(I11,Table!$B$3:$C$277,2,FALSE)</f>
        <v>CAPD INTEREST - SECTION 481(a) - CHANGE IN METHD</v>
      </c>
      <c r="B11" s="32">
        <v>50</v>
      </c>
      <c r="C11" s="32">
        <v>140</v>
      </c>
      <c r="D11" s="32" t="s">
        <v>601</v>
      </c>
      <c r="E11" s="32" t="s">
        <v>466</v>
      </c>
      <c r="F11" s="32" t="s">
        <v>467</v>
      </c>
      <c r="G11" s="34">
        <v>2821001</v>
      </c>
      <c r="H11" s="32" t="s">
        <v>83</v>
      </c>
      <c r="I11" s="32" t="s">
        <v>154</v>
      </c>
      <c r="J11" s="32" t="s">
        <v>640</v>
      </c>
      <c r="K11" s="38">
        <v>-299524.05</v>
      </c>
      <c r="L11" s="41">
        <v>-224880.6</v>
      </c>
      <c r="M11" s="32">
        <v>-299524.05</v>
      </c>
      <c r="N11" s="32"/>
      <c r="O11" s="32"/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 t="s">
        <v>470</v>
      </c>
      <c r="V11" s="32" t="s">
        <v>641</v>
      </c>
      <c r="W11" s="32" t="s">
        <v>642</v>
      </c>
    </row>
    <row r="12" spans="1:23" x14ac:dyDescent="0.3">
      <c r="A12" s="30" t="str">
        <f>VLOOKUP(I12,Table!$B$3:$C$277,2,FALSE)</f>
        <v>RELOCATION COST - SECTION 481(a) - CHANGE IN METH</v>
      </c>
      <c r="B12" s="32">
        <v>50</v>
      </c>
      <c r="C12" s="32">
        <v>140</v>
      </c>
      <c r="D12" s="32" t="s">
        <v>601</v>
      </c>
      <c r="E12" s="32" t="s">
        <v>466</v>
      </c>
      <c r="F12" s="32" t="s">
        <v>467</v>
      </c>
      <c r="G12" s="34">
        <v>2821001</v>
      </c>
      <c r="H12" s="32" t="s">
        <v>84</v>
      </c>
      <c r="I12" s="32" t="s">
        <v>156</v>
      </c>
      <c r="J12" s="32" t="s">
        <v>640</v>
      </c>
      <c r="K12" s="38">
        <v>-219826.25</v>
      </c>
      <c r="L12" s="41">
        <v>-164717</v>
      </c>
      <c r="M12" s="32">
        <v>-219826.25</v>
      </c>
      <c r="N12" s="32"/>
      <c r="O12" s="32"/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 t="s">
        <v>470</v>
      </c>
      <c r="V12" s="32" t="s">
        <v>641</v>
      </c>
      <c r="W12" s="32" t="s">
        <v>642</v>
      </c>
    </row>
    <row r="13" spans="1:23" x14ac:dyDescent="0.3">
      <c r="A13" s="30" t="str">
        <f>VLOOKUP(I13,Table!$B$3:$C$277,2,FALSE)</f>
        <v>R &amp; D DEDUCTION - SECTION 174</v>
      </c>
      <c r="B13" s="32">
        <v>50</v>
      </c>
      <c r="C13" s="32">
        <v>140</v>
      </c>
      <c r="D13" s="32" t="s">
        <v>601</v>
      </c>
      <c r="E13" s="32" t="s">
        <v>466</v>
      </c>
      <c r="F13" s="32" t="s">
        <v>467</v>
      </c>
      <c r="G13" s="34">
        <v>2821001</v>
      </c>
      <c r="H13" s="32" t="s">
        <v>481</v>
      </c>
      <c r="I13" s="32" t="s">
        <v>160</v>
      </c>
      <c r="J13" s="32" t="s">
        <v>640</v>
      </c>
      <c r="K13" s="38">
        <v>-336723.8</v>
      </c>
      <c r="L13" s="41">
        <v>-336723.8</v>
      </c>
      <c r="M13" s="32">
        <v>-336723.8</v>
      </c>
      <c r="N13" s="32"/>
      <c r="O13" s="32"/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 t="s">
        <v>470</v>
      </c>
      <c r="V13" s="32" t="s">
        <v>641</v>
      </c>
      <c r="W13" s="32" t="s">
        <v>642</v>
      </c>
    </row>
    <row r="14" spans="1:23" x14ac:dyDescent="0.3">
      <c r="A14" s="30" t="str">
        <f>VLOOKUP(I14,Table!$B$3:$C$277,2,FALSE)</f>
        <v>BK PLANT IN SERVICE-SFAS 143-ARO</v>
      </c>
      <c r="B14" s="32">
        <v>50</v>
      </c>
      <c r="C14" s="32">
        <v>140</v>
      </c>
      <c r="D14" s="32" t="s">
        <v>601</v>
      </c>
      <c r="E14" s="32" t="s">
        <v>466</v>
      </c>
      <c r="F14" s="32" t="s">
        <v>467</v>
      </c>
      <c r="G14" s="34">
        <v>2821001</v>
      </c>
      <c r="H14" s="32" t="s">
        <v>65</v>
      </c>
      <c r="I14" s="32" t="s">
        <v>168</v>
      </c>
      <c r="J14" s="32" t="s">
        <v>640</v>
      </c>
      <c r="K14" s="38">
        <v>-239574.22</v>
      </c>
      <c r="L14" s="41">
        <v>-236355.81</v>
      </c>
      <c r="M14" s="32">
        <v>-239574.22</v>
      </c>
      <c r="N14" s="32"/>
      <c r="O14" s="32"/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 t="s">
        <v>470</v>
      </c>
      <c r="V14" s="32" t="s">
        <v>641</v>
      </c>
      <c r="W14" s="32" t="s">
        <v>642</v>
      </c>
    </row>
    <row r="15" spans="1:23" x14ac:dyDescent="0.3">
      <c r="A15" s="30" t="str">
        <f>VLOOKUP(I15,Table!$B$3:$C$277,2,FALSE)</f>
        <v>GAIN/LOSS ON ACRS/MACRS PROPERTY</v>
      </c>
      <c r="B15" s="32">
        <v>50</v>
      </c>
      <c r="C15" s="32">
        <v>140</v>
      </c>
      <c r="D15" s="32" t="s">
        <v>601</v>
      </c>
      <c r="E15" s="32" t="s">
        <v>466</v>
      </c>
      <c r="F15" s="32" t="s">
        <v>467</v>
      </c>
      <c r="G15" s="34">
        <v>2821001</v>
      </c>
      <c r="H15" s="32" t="s">
        <v>98</v>
      </c>
      <c r="I15" s="32" t="s">
        <v>170</v>
      </c>
      <c r="J15" s="32" t="s">
        <v>640</v>
      </c>
      <c r="K15" s="38">
        <v>-78895568.849999994</v>
      </c>
      <c r="L15" s="41">
        <v>-83429599.400000006</v>
      </c>
      <c r="M15" s="32">
        <v>-78895568.849999994</v>
      </c>
      <c r="N15" s="32"/>
      <c r="O15" s="32"/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 t="s">
        <v>470</v>
      </c>
      <c r="V15" s="32" t="s">
        <v>641</v>
      </c>
      <c r="W15" s="32" t="s">
        <v>642</v>
      </c>
    </row>
    <row r="16" spans="1:23" x14ac:dyDescent="0.3">
      <c r="A16" s="30" t="str">
        <f>VLOOKUP(I16,Table!$B$3:$C$277,2,FALSE)</f>
        <v>GAIN/LOSS ON ACRS/MACRS PROPERTY</v>
      </c>
      <c r="B16" s="32">
        <v>50</v>
      </c>
      <c r="C16" s="32">
        <v>140</v>
      </c>
      <c r="D16" s="32" t="s">
        <v>601</v>
      </c>
      <c r="E16" s="32" t="s">
        <v>466</v>
      </c>
      <c r="F16" s="32" t="s">
        <v>467</v>
      </c>
      <c r="G16" s="34">
        <v>2821001</v>
      </c>
      <c r="H16" s="32" t="s">
        <v>489</v>
      </c>
      <c r="I16" s="32" t="s">
        <v>171</v>
      </c>
      <c r="J16" s="32" t="s">
        <v>640</v>
      </c>
      <c r="K16" s="38">
        <v>22827554</v>
      </c>
      <c r="L16" s="41">
        <v>25684108</v>
      </c>
      <c r="M16" s="32">
        <v>22827554</v>
      </c>
      <c r="N16" s="32"/>
      <c r="O16" s="32"/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 t="s">
        <v>470</v>
      </c>
      <c r="V16" s="32" t="s">
        <v>641</v>
      </c>
      <c r="W16" s="32" t="s">
        <v>642</v>
      </c>
    </row>
    <row r="17" spans="1:23" x14ac:dyDescent="0.3">
      <c r="A17" s="30" t="str">
        <f>VLOOKUP(I17,Table!$B$3:$C$277,2,FALSE)</f>
        <v>ABFUDC</v>
      </c>
      <c r="B17" s="32">
        <v>50</v>
      </c>
      <c r="C17" s="32">
        <v>140</v>
      </c>
      <c r="D17" s="32" t="s">
        <v>601</v>
      </c>
      <c r="E17" s="32" t="s">
        <v>466</v>
      </c>
      <c r="F17" s="32" t="s">
        <v>467</v>
      </c>
      <c r="G17" s="34">
        <v>2821001</v>
      </c>
      <c r="H17" s="32" t="s">
        <v>31</v>
      </c>
      <c r="I17" s="32" t="s">
        <v>174</v>
      </c>
      <c r="J17" s="32" t="s">
        <v>640</v>
      </c>
      <c r="K17" s="38">
        <v>-99877</v>
      </c>
      <c r="L17" s="41">
        <v>-99877</v>
      </c>
      <c r="M17" s="32">
        <v>-99877</v>
      </c>
      <c r="N17" s="32"/>
      <c r="O17" s="32"/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 t="s">
        <v>470</v>
      </c>
      <c r="V17" s="32" t="s">
        <v>641</v>
      </c>
      <c r="W17" s="32" t="s">
        <v>642</v>
      </c>
    </row>
    <row r="18" spans="1:23" x14ac:dyDescent="0.3">
      <c r="A18" s="30" t="str">
        <f>VLOOKUP(I18,Table!$B$3:$C$277,2,FALSE)</f>
        <v>ABFUDC</v>
      </c>
      <c r="B18" s="32">
        <v>50</v>
      </c>
      <c r="C18" s="32">
        <v>140</v>
      </c>
      <c r="D18" s="32" t="s">
        <v>601</v>
      </c>
      <c r="E18" s="32" t="s">
        <v>466</v>
      </c>
      <c r="F18" s="32" t="s">
        <v>467</v>
      </c>
      <c r="G18" s="34">
        <v>2821001</v>
      </c>
      <c r="H18" s="32" t="s">
        <v>491</v>
      </c>
      <c r="I18" s="32" t="s">
        <v>175</v>
      </c>
      <c r="J18" s="32" t="s">
        <v>640</v>
      </c>
      <c r="K18" s="38">
        <v>99392</v>
      </c>
      <c r="L18" s="41">
        <v>99689</v>
      </c>
      <c r="M18" s="32">
        <v>99392</v>
      </c>
      <c r="N18" s="32"/>
      <c r="O18" s="32"/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 t="s">
        <v>470</v>
      </c>
      <c r="V18" s="32" t="s">
        <v>641</v>
      </c>
      <c r="W18" s="32" t="s">
        <v>642</v>
      </c>
    </row>
    <row r="19" spans="1:23" x14ac:dyDescent="0.3">
      <c r="A19" s="30" t="str">
        <f>VLOOKUP(I19,Table!$B$3:$C$277,2,FALSE)</f>
        <v>ABFUDC - GENERAL</v>
      </c>
      <c r="B19" s="32">
        <v>50</v>
      </c>
      <c r="C19" s="32">
        <v>140</v>
      </c>
      <c r="D19" s="32" t="s">
        <v>601</v>
      </c>
      <c r="E19" s="32" t="s">
        <v>466</v>
      </c>
      <c r="F19" s="32" t="s">
        <v>467</v>
      </c>
      <c r="G19" s="34">
        <v>2821001</v>
      </c>
      <c r="H19" s="32" t="s">
        <v>496</v>
      </c>
      <c r="I19" s="32" t="s">
        <v>497</v>
      </c>
      <c r="J19" s="32" t="s">
        <v>640</v>
      </c>
      <c r="K19" s="38">
        <v>-40261</v>
      </c>
      <c r="L19" s="41">
        <v>-40261</v>
      </c>
      <c r="M19" s="32">
        <v>-40261</v>
      </c>
      <c r="N19" s="32"/>
      <c r="O19" s="32"/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 t="s">
        <v>470</v>
      </c>
      <c r="V19" s="32" t="s">
        <v>641</v>
      </c>
      <c r="W19" s="32" t="s">
        <v>642</v>
      </c>
    </row>
    <row r="20" spans="1:23" x14ac:dyDescent="0.3">
      <c r="A20" s="30" t="str">
        <f>VLOOKUP(I20,Table!$B$3:$C$277,2,FALSE)</f>
        <v>ABFUDC - GENERAL</v>
      </c>
      <c r="B20" s="32">
        <v>50</v>
      </c>
      <c r="C20" s="32">
        <v>140</v>
      </c>
      <c r="D20" s="32" t="s">
        <v>601</v>
      </c>
      <c r="E20" s="32" t="s">
        <v>466</v>
      </c>
      <c r="F20" s="32" t="s">
        <v>467</v>
      </c>
      <c r="G20" s="34">
        <v>2821001</v>
      </c>
      <c r="H20" s="32" t="s">
        <v>498</v>
      </c>
      <c r="I20" s="32" t="s">
        <v>499</v>
      </c>
      <c r="J20" s="32" t="s">
        <v>640</v>
      </c>
      <c r="K20" s="38">
        <v>29121</v>
      </c>
      <c r="L20" s="41">
        <v>30459</v>
      </c>
      <c r="M20" s="32">
        <v>29121</v>
      </c>
      <c r="N20" s="32"/>
      <c r="O20" s="32"/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 t="s">
        <v>470</v>
      </c>
      <c r="V20" s="32" t="s">
        <v>641</v>
      </c>
      <c r="W20" s="32" t="s">
        <v>642</v>
      </c>
    </row>
    <row r="21" spans="1:23" x14ac:dyDescent="0.3">
      <c r="A21" s="30" t="str">
        <f>VLOOKUP(I21,Table!$B$3:$C$277,2,FALSE)</f>
        <v>ABFUDC - DISTRIBUTION</v>
      </c>
      <c r="B21" s="32">
        <v>50</v>
      </c>
      <c r="C21" s="32">
        <v>140</v>
      </c>
      <c r="D21" s="32" t="s">
        <v>601</v>
      </c>
      <c r="E21" s="32" t="s">
        <v>466</v>
      </c>
      <c r="F21" s="32" t="s">
        <v>467</v>
      </c>
      <c r="G21" s="34">
        <v>2821001</v>
      </c>
      <c r="H21" s="32" t="s">
        <v>500</v>
      </c>
      <c r="I21" s="32" t="s">
        <v>501</v>
      </c>
      <c r="J21" s="32" t="s">
        <v>640</v>
      </c>
      <c r="K21" s="38">
        <v>-5432.61</v>
      </c>
      <c r="L21" s="41">
        <v>-5956.03</v>
      </c>
      <c r="M21" s="32">
        <v>-5432.61</v>
      </c>
      <c r="N21" s="32"/>
      <c r="O21" s="32"/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 t="s">
        <v>470</v>
      </c>
      <c r="V21" s="32" t="s">
        <v>641</v>
      </c>
      <c r="W21" s="32" t="s">
        <v>642</v>
      </c>
    </row>
    <row r="22" spans="1:23" x14ac:dyDescent="0.3">
      <c r="A22" s="30" t="str">
        <f>VLOOKUP(I22,Table!$B$3:$C$277,2,FALSE)</f>
        <v>ABFUDC - DISTRIBUTION</v>
      </c>
      <c r="B22" s="32">
        <v>50</v>
      </c>
      <c r="C22" s="32">
        <v>140</v>
      </c>
      <c r="D22" s="32" t="s">
        <v>601</v>
      </c>
      <c r="E22" s="32" t="s">
        <v>466</v>
      </c>
      <c r="F22" s="32" t="s">
        <v>467</v>
      </c>
      <c r="G22" s="34">
        <v>2821001</v>
      </c>
      <c r="H22" s="32" t="s">
        <v>502</v>
      </c>
      <c r="I22" s="32" t="s">
        <v>503</v>
      </c>
      <c r="J22" s="32" t="s">
        <v>640</v>
      </c>
      <c r="K22" s="38">
        <v>1797</v>
      </c>
      <c r="L22" s="41">
        <v>1983</v>
      </c>
      <c r="M22" s="32">
        <v>1797</v>
      </c>
      <c r="N22" s="32"/>
      <c r="O22" s="32"/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 t="s">
        <v>470</v>
      </c>
      <c r="V22" s="32" t="s">
        <v>641</v>
      </c>
      <c r="W22" s="32" t="s">
        <v>642</v>
      </c>
    </row>
    <row r="23" spans="1:23" x14ac:dyDescent="0.3">
      <c r="A23" s="30" t="str">
        <f>VLOOKUP(I23,Table!$B$3:$C$277,2,FALSE)</f>
        <v>TAXES CAPITALIZED</v>
      </c>
      <c r="B23" s="32">
        <v>50</v>
      </c>
      <c r="C23" s="32">
        <v>140</v>
      </c>
      <c r="D23" s="32" t="s">
        <v>601</v>
      </c>
      <c r="E23" s="32" t="s">
        <v>466</v>
      </c>
      <c r="F23" s="32" t="s">
        <v>467</v>
      </c>
      <c r="G23" s="34">
        <v>2821001</v>
      </c>
      <c r="H23" s="32" t="s">
        <v>32</v>
      </c>
      <c r="I23" s="32" t="s">
        <v>206</v>
      </c>
      <c r="J23" s="32" t="s">
        <v>640</v>
      </c>
      <c r="K23" s="38">
        <v>-1054778</v>
      </c>
      <c r="L23" s="41">
        <v>-1054778</v>
      </c>
      <c r="M23" s="32">
        <v>-1054778</v>
      </c>
      <c r="N23" s="32"/>
      <c r="O23" s="32"/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 t="s">
        <v>470</v>
      </c>
      <c r="V23" s="32" t="s">
        <v>641</v>
      </c>
      <c r="W23" s="32" t="s">
        <v>642</v>
      </c>
    </row>
    <row r="24" spans="1:23" x14ac:dyDescent="0.3">
      <c r="A24" s="30" t="str">
        <f>VLOOKUP(I24,Table!$B$3:$C$277,2,FALSE)</f>
        <v>TAXES CAPITALIZED</v>
      </c>
      <c r="B24" s="32">
        <v>50</v>
      </c>
      <c r="C24" s="32">
        <v>140</v>
      </c>
      <c r="D24" s="32" t="s">
        <v>601</v>
      </c>
      <c r="E24" s="32" t="s">
        <v>466</v>
      </c>
      <c r="F24" s="32" t="s">
        <v>467</v>
      </c>
      <c r="G24" s="34">
        <v>2821001</v>
      </c>
      <c r="H24" s="32" t="s">
        <v>504</v>
      </c>
      <c r="I24" s="32" t="s">
        <v>208</v>
      </c>
      <c r="J24" s="32" t="s">
        <v>640</v>
      </c>
      <c r="K24" s="38">
        <v>1052863</v>
      </c>
      <c r="L24" s="41">
        <v>1054778</v>
      </c>
      <c r="M24" s="32">
        <v>1052863</v>
      </c>
      <c r="N24" s="32"/>
      <c r="O24" s="32"/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 t="s">
        <v>470</v>
      </c>
      <c r="V24" s="32" t="s">
        <v>641</v>
      </c>
      <c r="W24" s="32" t="s">
        <v>642</v>
      </c>
    </row>
    <row r="25" spans="1:23" x14ac:dyDescent="0.3">
      <c r="A25" s="30" t="str">
        <f>VLOOKUP(I25,Table!$B$3:$C$277,2,FALSE)</f>
        <v>PENSIONS CAPITALIZED</v>
      </c>
      <c r="B25" s="32">
        <v>50</v>
      </c>
      <c r="C25" s="32">
        <v>140</v>
      </c>
      <c r="D25" s="32" t="s">
        <v>601</v>
      </c>
      <c r="E25" s="32" t="s">
        <v>466</v>
      </c>
      <c r="F25" s="32" t="s">
        <v>467</v>
      </c>
      <c r="G25" s="34">
        <v>2821001</v>
      </c>
      <c r="H25" s="32" t="s">
        <v>33</v>
      </c>
      <c r="I25" s="32" t="s">
        <v>224</v>
      </c>
      <c r="J25" s="32" t="s">
        <v>640</v>
      </c>
      <c r="K25" s="38">
        <v>-459159</v>
      </c>
      <c r="L25" s="41">
        <v>-459159</v>
      </c>
      <c r="M25" s="32">
        <v>-459159</v>
      </c>
      <c r="N25" s="32"/>
      <c r="O25" s="32"/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 t="s">
        <v>470</v>
      </c>
      <c r="V25" s="32" t="s">
        <v>641</v>
      </c>
      <c r="W25" s="32" t="s">
        <v>642</v>
      </c>
    </row>
    <row r="26" spans="1:23" x14ac:dyDescent="0.3">
      <c r="A26" s="30" t="str">
        <f>VLOOKUP(I26,Table!$B$3:$C$277,2,FALSE)</f>
        <v>PENSIONS CAPITALIZED</v>
      </c>
      <c r="B26" s="32">
        <v>50</v>
      </c>
      <c r="C26" s="32">
        <v>140</v>
      </c>
      <c r="D26" s="32" t="s">
        <v>601</v>
      </c>
      <c r="E26" s="32" t="s">
        <v>466</v>
      </c>
      <c r="F26" s="32" t="s">
        <v>467</v>
      </c>
      <c r="G26" s="34">
        <v>2821001</v>
      </c>
      <c r="H26" s="32" t="s">
        <v>505</v>
      </c>
      <c r="I26" s="32" t="s">
        <v>226</v>
      </c>
      <c r="J26" s="32" t="s">
        <v>640</v>
      </c>
      <c r="K26" s="38">
        <v>459304</v>
      </c>
      <c r="L26" s="41">
        <v>459159</v>
      </c>
      <c r="M26" s="32">
        <v>459304</v>
      </c>
      <c r="N26" s="32"/>
      <c r="O26" s="32"/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 t="s">
        <v>470</v>
      </c>
      <c r="V26" s="32" t="s">
        <v>641</v>
      </c>
      <c r="W26" s="32" t="s">
        <v>642</v>
      </c>
    </row>
    <row r="27" spans="1:23" x14ac:dyDescent="0.3">
      <c r="A27" s="30" t="str">
        <f>VLOOKUP(I27,Table!$B$3:$C$277,2,FALSE)</f>
        <v>SEC 481 PENS/OPEB ADJUSTMENT</v>
      </c>
      <c r="B27" s="32">
        <v>50</v>
      </c>
      <c r="C27" s="32">
        <v>140</v>
      </c>
      <c r="D27" s="32" t="s">
        <v>601</v>
      </c>
      <c r="E27" s="32" t="s">
        <v>466</v>
      </c>
      <c r="F27" s="32" t="s">
        <v>467</v>
      </c>
      <c r="G27" s="34">
        <v>2821001</v>
      </c>
      <c r="H27" s="32" t="s">
        <v>34</v>
      </c>
      <c r="I27" s="32" t="s">
        <v>239</v>
      </c>
      <c r="J27" s="32" t="s">
        <v>640</v>
      </c>
      <c r="K27" s="38">
        <v>2238.35</v>
      </c>
      <c r="L27" s="41">
        <v>2238.35</v>
      </c>
      <c r="M27" s="32">
        <v>2238.35</v>
      </c>
      <c r="N27" s="32"/>
      <c r="O27" s="32"/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 t="s">
        <v>470</v>
      </c>
      <c r="V27" s="32" t="s">
        <v>641</v>
      </c>
      <c r="W27" s="32" t="s">
        <v>642</v>
      </c>
    </row>
    <row r="28" spans="1:23" x14ac:dyDescent="0.3">
      <c r="A28" s="30" t="str">
        <f>VLOOKUP(I28,Table!$B$3:$C$277,2,FALSE)</f>
        <v>SAVINGS PLAN CAPITALIZED</v>
      </c>
      <c r="B28" s="32">
        <v>50</v>
      </c>
      <c r="C28" s="32">
        <v>140</v>
      </c>
      <c r="D28" s="32" t="s">
        <v>601</v>
      </c>
      <c r="E28" s="32" t="s">
        <v>466</v>
      </c>
      <c r="F28" s="32" t="s">
        <v>467</v>
      </c>
      <c r="G28" s="34">
        <v>2821001</v>
      </c>
      <c r="H28" s="32" t="s">
        <v>35</v>
      </c>
      <c r="I28" s="32" t="s">
        <v>240</v>
      </c>
      <c r="J28" s="32" t="s">
        <v>640</v>
      </c>
      <c r="K28" s="38">
        <v>-246227</v>
      </c>
      <c r="L28" s="41">
        <v>-246227</v>
      </c>
      <c r="M28" s="32">
        <v>-246227</v>
      </c>
      <c r="N28" s="32"/>
      <c r="O28" s="32"/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 t="s">
        <v>470</v>
      </c>
      <c r="V28" s="32" t="s">
        <v>641</v>
      </c>
      <c r="W28" s="32" t="s">
        <v>642</v>
      </c>
    </row>
    <row r="29" spans="1:23" x14ac:dyDescent="0.3">
      <c r="A29" s="30" t="str">
        <f>VLOOKUP(I29,Table!$B$3:$C$277,2,FALSE)</f>
        <v>SAVINGS PLAN CAPITALIZED</v>
      </c>
      <c r="B29" s="32">
        <v>50</v>
      </c>
      <c r="C29" s="32">
        <v>140</v>
      </c>
      <c r="D29" s="32" t="s">
        <v>601</v>
      </c>
      <c r="E29" s="32" t="s">
        <v>466</v>
      </c>
      <c r="F29" s="32" t="s">
        <v>467</v>
      </c>
      <c r="G29" s="34">
        <v>2821001</v>
      </c>
      <c r="H29" s="32" t="s">
        <v>506</v>
      </c>
      <c r="I29" s="32" t="s">
        <v>242</v>
      </c>
      <c r="J29" s="32" t="s">
        <v>640</v>
      </c>
      <c r="K29" s="38">
        <v>245703</v>
      </c>
      <c r="L29" s="41">
        <v>246227</v>
      </c>
      <c r="M29" s="32">
        <v>245703</v>
      </c>
      <c r="N29" s="32"/>
      <c r="O29" s="32"/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 t="s">
        <v>470</v>
      </c>
      <c r="V29" s="32" t="s">
        <v>641</v>
      </c>
      <c r="W29" s="32" t="s">
        <v>642</v>
      </c>
    </row>
    <row r="30" spans="1:23" x14ac:dyDescent="0.3">
      <c r="A30" s="30" t="str">
        <f>VLOOKUP(I30,Table!$B$3:$C$277,2,FALSE)</f>
        <v>PERCENT REPAIR ALLOWANCE</v>
      </c>
      <c r="B30" s="32">
        <v>50</v>
      </c>
      <c r="C30" s="32">
        <v>140</v>
      </c>
      <c r="D30" s="32" t="s">
        <v>601</v>
      </c>
      <c r="E30" s="32" t="s">
        <v>466</v>
      </c>
      <c r="F30" s="32" t="s">
        <v>467</v>
      </c>
      <c r="G30" s="34">
        <v>2821001</v>
      </c>
      <c r="H30" s="32" t="s">
        <v>36</v>
      </c>
      <c r="I30" s="32" t="s">
        <v>268</v>
      </c>
      <c r="J30" s="32" t="s">
        <v>640</v>
      </c>
      <c r="K30" s="38">
        <v>-15184327.800000001</v>
      </c>
      <c r="L30" s="41">
        <v>-15184327.800000001</v>
      </c>
      <c r="M30" s="32">
        <v>-15184327.800000001</v>
      </c>
      <c r="N30" s="32"/>
      <c r="O30" s="32"/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 t="s">
        <v>470</v>
      </c>
      <c r="V30" s="32" t="s">
        <v>641</v>
      </c>
      <c r="W30" s="32" t="s">
        <v>642</v>
      </c>
    </row>
    <row r="31" spans="1:23" x14ac:dyDescent="0.3">
      <c r="A31" s="30" t="str">
        <f>VLOOKUP(I31,Table!$B$3:$C$277,2,FALSE)</f>
        <v>PERCENT REPAIR ALLOWANCE</v>
      </c>
      <c r="B31" s="32">
        <v>50</v>
      </c>
      <c r="C31" s="32">
        <v>140</v>
      </c>
      <c r="D31" s="32" t="s">
        <v>601</v>
      </c>
      <c r="E31" s="32" t="s">
        <v>466</v>
      </c>
      <c r="F31" s="32" t="s">
        <v>467</v>
      </c>
      <c r="G31" s="34">
        <v>2821001</v>
      </c>
      <c r="H31" s="32" t="s">
        <v>507</v>
      </c>
      <c r="I31" s="32" t="s">
        <v>269</v>
      </c>
      <c r="J31" s="32" t="s">
        <v>640</v>
      </c>
      <c r="K31" s="38">
        <v>11023632</v>
      </c>
      <c r="L31" s="41">
        <v>11379181</v>
      </c>
      <c r="M31" s="32">
        <v>11023632</v>
      </c>
      <c r="N31" s="32"/>
      <c r="O31" s="32"/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 t="s">
        <v>470</v>
      </c>
      <c r="V31" s="32" t="s">
        <v>641</v>
      </c>
      <c r="W31" s="32" t="s">
        <v>642</v>
      </c>
    </row>
    <row r="32" spans="1:23" x14ac:dyDescent="0.3">
      <c r="A32" s="30" t="str">
        <f>VLOOKUP(I32,Table!$B$3:$C$277,2,FALSE)</f>
        <v>CAPITALIZED RELOCATION COSTS</v>
      </c>
      <c r="B32" s="32">
        <v>50</v>
      </c>
      <c r="C32" s="32">
        <v>140</v>
      </c>
      <c r="D32" s="32" t="s">
        <v>601</v>
      </c>
      <c r="E32" s="32" t="s">
        <v>466</v>
      </c>
      <c r="F32" s="32" t="s">
        <v>467</v>
      </c>
      <c r="G32" s="34">
        <v>2821001</v>
      </c>
      <c r="H32" s="32" t="s">
        <v>85</v>
      </c>
      <c r="I32" s="32" t="s">
        <v>272</v>
      </c>
      <c r="J32" s="32" t="s">
        <v>640</v>
      </c>
      <c r="K32" s="38">
        <v>-4397223.95</v>
      </c>
      <c r="L32" s="41">
        <v>-5172937.3499999996</v>
      </c>
      <c r="M32" s="32">
        <v>-4397223.95</v>
      </c>
      <c r="N32" s="32"/>
      <c r="O32" s="32"/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 t="s">
        <v>470</v>
      </c>
      <c r="V32" s="32" t="s">
        <v>641</v>
      </c>
      <c r="W32" s="32" t="s">
        <v>642</v>
      </c>
    </row>
    <row r="33" spans="1:23" x14ac:dyDescent="0.3">
      <c r="A33" s="30" t="str">
        <f>VLOOKUP(I33,Table!$B$3:$C$277,2,FALSE)</f>
        <v>CAPITALIZED RELOCATION COSTS</v>
      </c>
      <c r="B33" s="32">
        <v>50</v>
      </c>
      <c r="C33" s="32">
        <v>140</v>
      </c>
      <c r="D33" s="32" t="s">
        <v>601</v>
      </c>
      <c r="E33" s="32" t="s">
        <v>466</v>
      </c>
      <c r="F33" s="32" t="s">
        <v>467</v>
      </c>
      <c r="G33" s="34">
        <v>2821001</v>
      </c>
      <c r="H33" s="32" t="s">
        <v>509</v>
      </c>
      <c r="I33" s="32" t="s">
        <v>273</v>
      </c>
      <c r="J33" s="32" t="s">
        <v>640</v>
      </c>
      <c r="K33" s="38">
        <v>882605</v>
      </c>
      <c r="L33" s="41">
        <v>1052248</v>
      </c>
      <c r="M33" s="32">
        <v>882605</v>
      </c>
      <c r="N33" s="32"/>
      <c r="O33" s="32"/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 t="s">
        <v>470</v>
      </c>
      <c r="V33" s="32" t="s">
        <v>641</v>
      </c>
      <c r="W33" s="32" t="s">
        <v>642</v>
      </c>
    </row>
    <row r="34" spans="1:23" x14ac:dyDescent="0.3">
      <c r="A34" s="30" t="str">
        <f>VLOOKUP(I34,Table!$B$3:$C$277,2,FALSE)</f>
        <v>EXTRAORDINARY LOSS ON DISP OF PROP</v>
      </c>
      <c r="B34" s="32">
        <v>50</v>
      </c>
      <c r="C34" s="32">
        <v>140</v>
      </c>
      <c r="D34" s="32" t="s">
        <v>601</v>
      </c>
      <c r="E34" s="32" t="s">
        <v>466</v>
      </c>
      <c r="F34" s="32" t="s">
        <v>467</v>
      </c>
      <c r="G34" s="34">
        <v>2821001</v>
      </c>
      <c r="H34" s="32" t="s">
        <v>86</v>
      </c>
      <c r="I34" s="32" t="s">
        <v>510</v>
      </c>
      <c r="J34" s="32" t="s">
        <v>640</v>
      </c>
      <c r="K34" s="38">
        <v>-44734.21</v>
      </c>
      <c r="L34" s="41">
        <v>-36213.42</v>
      </c>
      <c r="M34" s="32">
        <v>-44734.21</v>
      </c>
      <c r="N34" s="32"/>
      <c r="O34" s="32"/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 t="s">
        <v>470</v>
      </c>
      <c r="V34" s="32" t="s">
        <v>641</v>
      </c>
      <c r="W34" s="32" t="s">
        <v>642</v>
      </c>
    </row>
    <row r="35" spans="1:23" x14ac:dyDescent="0.3">
      <c r="A35" s="30" t="str">
        <f>VLOOKUP(I35,Table!$B$3:$C$277,2,FALSE)</f>
        <v>GAIN ON REACQUIRED DEBT</v>
      </c>
      <c r="B35" s="32">
        <v>50</v>
      </c>
      <c r="C35" s="32">
        <v>140</v>
      </c>
      <c r="D35" s="32" t="s">
        <v>601</v>
      </c>
      <c r="E35" s="32" t="s">
        <v>466</v>
      </c>
      <c r="F35" s="32" t="s">
        <v>467</v>
      </c>
      <c r="G35" s="34">
        <v>2821001</v>
      </c>
      <c r="H35" s="32" t="s">
        <v>129</v>
      </c>
      <c r="I35" s="32" t="s">
        <v>432</v>
      </c>
      <c r="J35" s="32" t="s">
        <v>640</v>
      </c>
      <c r="K35" s="38">
        <v>-1629855</v>
      </c>
      <c r="L35" s="41">
        <v>-1629855</v>
      </c>
      <c r="M35" s="32">
        <v>-1629855</v>
      </c>
      <c r="N35" s="32"/>
      <c r="O35" s="32"/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 t="s">
        <v>470</v>
      </c>
      <c r="V35" s="32" t="s">
        <v>641</v>
      </c>
      <c r="W35" s="32" t="s">
        <v>642</v>
      </c>
    </row>
    <row r="36" spans="1:23" x14ac:dyDescent="0.3">
      <c r="A36" s="30" t="str">
        <f>VLOOKUP(I36,Table!$B$3:$C$277,2,FALSE)</f>
        <v>GAIN ON REACQUIRED DEBT</v>
      </c>
      <c r="B36" s="32">
        <v>50</v>
      </c>
      <c r="C36" s="32">
        <v>140</v>
      </c>
      <c r="D36" s="32" t="s">
        <v>601</v>
      </c>
      <c r="E36" s="32" t="s">
        <v>466</v>
      </c>
      <c r="F36" s="32" t="s">
        <v>467</v>
      </c>
      <c r="G36" s="34">
        <v>2821001</v>
      </c>
      <c r="H36" s="32" t="s">
        <v>515</v>
      </c>
      <c r="I36" s="32" t="s">
        <v>433</v>
      </c>
      <c r="J36" s="32" t="s">
        <v>640</v>
      </c>
      <c r="K36" s="38">
        <v>1629173</v>
      </c>
      <c r="L36" s="41">
        <v>1629855</v>
      </c>
      <c r="M36" s="32">
        <v>1629173</v>
      </c>
      <c r="N36" s="32"/>
      <c r="O36" s="32"/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 t="s">
        <v>470</v>
      </c>
      <c r="V36" s="32" t="s">
        <v>641</v>
      </c>
      <c r="W36" s="32" t="s">
        <v>642</v>
      </c>
    </row>
    <row r="37" spans="1:23" x14ac:dyDescent="0.3">
      <c r="A37" s="30" t="str">
        <f>VLOOKUP(I37,Table!$B$3:$C$277,2,FALSE)</f>
        <v>BOOK VS. TAX DEPRECIATION</v>
      </c>
      <c r="B37" s="32">
        <v>50</v>
      </c>
      <c r="C37" s="32">
        <v>215</v>
      </c>
      <c r="D37" s="32" t="s">
        <v>602</v>
      </c>
      <c r="E37" s="32" t="s">
        <v>466</v>
      </c>
      <c r="F37" s="32" t="s">
        <v>467</v>
      </c>
      <c r="G37" s="34">
        <v>2821001</v>
      </c>
      <c r="H37" s="32" t="s">
        <v>468</v>
      </c>
      <c r="I37" s="32" t="s">
        <v>469</v>
      </c>
      <c r="J37" s="32" t="s">
        <v>640</v>
      </c>
      <c r="K37" s="38">
        <v>-465086.88</v>
      </c>
      <c r="L37" s="41">
        <v>-359545.24</v>
      </c>
      <c r="M37" s="32">
        <v>-465086.88</v>
      </c>
      <c r="N37" s="32"/>
      <c r="O37" s="32"/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 t="s">
        <v>470</v>
      </c>
      <c r="V37" s="32" t="s">
        <v>641</v>
      </c>
      <c r="W37" s="32" t="s">
        <v>642</v>
      </c>
    </row>
    <row r="38" spans="1:23" x14ac:dyDescent="0.3">
      <c r="A38" s="30" t="str">
        <f>VLOOKUP(I38,Table!$B$3:$C$277,2,FALSE)</f>
        <v>BOOK VS. TAX DEPRECIATION</v>
      </c>
      <c r="B38" s="32">
        <v>50</v>
      </c>
      <c r="C38" s="32">
        <v>215</v>
      </c>
      <c r="D38" s="32" t="s">
        <v>602</v>
      </c>
      <c r="E38" s="32" t="s">
        <v>466</v>
      </c>
      <c r="F38" s="32" t="s">
        <v>467</v>
      </c>
      <c r="G38" s="34">
        <v>2821001</v>
      </c>
      <c r="H38" s="32" t="s">
        <v>471</v>
      </c>
      <c r="I38" s="32" t="s">
        <v>472</v>
      </c>
      <c r="J38" s="32" t="s">
        <v>640</v>
      </c>
      <c r="K38" s="38">
        <v>-56610</v>
      </c>
      <c r="L38" s="41">
        <v>-66861</v>
      </c>
      <c r="M38" s="32">
        <v>-56610</v>
      </c>
      <c r="N38" s="32"/>
      <c r="O38" s="32"/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 t="s">
        <v>470</v>
      </c>
      <c r="V38" s="32" t="s">
        <v>641</v>
      </c>
      <c r="W38" s="32" t="s">
        <v>642</v>
      </c>
    </row>
    <row r="39" spans="1:23" x14ac:dyDescent="0.3">
      <c r="A39" s="30" t="str">
        <f>VLOOKUP(I39,Table!$B$3:$C$277,2,FALSE)</f>
        <v>BOOK VS. TAX DEPRECIATION</v>
      </c>
      <c r="B39" s="32">
        <v>50</v>
      </c>
      <c r="C39" s="32">
        <v>215</v>
      </c>
      <c r="D39" s="32" t="s">
        <v>602</v>
      </c>
      <c r="E39" s="32" t="s">
        <v>466</v>
      </c>
      <c r="F39" s="32" t="s">
        <v>467</v>
      </c>
      <c r="G39" s="34">
        <v>2821001</v>
      </c>
      <c r="H39" s="32" t="s">
        <v>473</v>
      </c>
      <c r="I39" s="32" t="s">
        <v>474</v>
      </c>
      <c r="J39" s="32" t="s">
        <v>640</v>
      </c>
      <c r="K39" s="38">
        <v>-926244.58</v>
      </c>
      <c r="L39" s="41">
        <v>-924102.06</v>
      </c>
      <c r="M39" s="32">
        <v>-926244.58</v>
      </c>
      <c r="N39" s="32"/>
      <c r="O39" s="32"/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 t="s">
        <v>470</v>
      </c>
      <c r="V39" s="32" t="s">
        <v>641</v>
      </c>
      <c r="W39" s="32" t="s">
        <v>642</v>
      </c>
    </row>
    <row r="40" spans="1:23" x14ac:dyDescent="0.3">
      <c r="A40" s="30" t="str">
        <f>VLOOKUP(I40,Table!$B$3:$C$277,2,FALSE)</f>
        <v>BOOK VS. TAX DEPRECIATION</v>
      </c>
      <c r="B40" s="32">
        <v>50</v>
      </c>
      <c r="C40" s="32">
        <v>215</v>
      </c>
      <c r="D40" s="32" t="s">
        <v>602</v>
      </c>
      <c r="E40" s="32" t="s">
        <v>466</v>
      </c>
      <c r="F40" s="32" t="s">
        <v>467</v>
      </c>
      <c r="G40" s="34">
        <v>2821001</v>
      </c>
      <c r="H40" s="32" t="s">
        <v>475</v>
      </c>
      <c r="I40" s="32" t="s">
        <v>476</v>
      </c>
      <c r="J40" s="32" t="s">
        <v>640</v>
      </c>
      <c r="K40" s="38">
        <v>-215467</v>
      </c>
      <c r="L40" s="41">
        <v>-210165</v>
      </c>
      <c r="M40" s="32">
        <v>-215467</v>
      </c>
      <c r="N40" s="32"/>
      <c r="O40" s="32"/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 t="s">
        <v>470</v>
      </c>
      <c r="V40" s="32" t="s">
        <v>641</v>
      </c>
      <c r="W40" s="32" t="s">
        <v>642</v>
      </c>
    </row>
    <row r="41" spans="1:23" x14ac:dyDescent="0.3">
      <c r="A41" s="30" t="str">
        <f>VLOOKUP(I41,Table!$B$3:$C$277,2,FALSE)</f>
        <v>BOOK VS. TAX DEPRECIATION</v>
      </c>
      <c r="B41" s="32">
        <v>50</v>
      </c>
      <c r="C41" s="32">
        <v>215</v>
      </c>
      <c r="D41" s="32" t="s">
        <v>602</v>
      </c>
      <c r="E41" s="32" t="s">
        <v>466</v>
      </c>
      <c r="F41" s="32" t="s">
        <v>467</v>
      </c>
      <c r="G41" s="34">
        <v>2821001</v>
      </c>
      <c r="H41" s="32" t="s">
        <v>477</v>
      </c>
      <c r="I41" s="32" t="s">
        <v>150</v>
      </c>
      <c r="J41" s="32" t="s">
        <v>640</v>
      </c>
      <c r="K41" s="38">
        <v>-328807553.10000002</v>
      </c>
      <c r="L41" s="41">
        <v>-350040576.10000002</v>
      </c>
      <c r="M41" s="32">
        <v>-328807553.10000002</v>
      </c>
      <c r="N41" s="32"/>
      <c r="O41" s="32"/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 t="s">
        <v>470</v>
      </c>
      <c r="V41" s="32" t="s">
        <v>641</v>
      </c>
      <c r="W41" s="32" t="s">
        <v>642</v>
      </c>
    </row>
    <row r="42" spans="1:23" x14ac:dyDescent="0.3">
      <c r="A42" s="30" t="str">
        <f>VLOOKUP(I42,Table!$B$3:$C$277,2,FALSE)</f>
        <v>BOOK VS. TAX DEPRECIATION</v>
      </c>
      <c r="B42" s="32">
        <v>50</v>
      </c>
      <c r="C42" s="32">
        <v>215</v>
      </c>
      <c r="D42" s="32" t="s">
        <v>602</v>
      </c>
      <c r="E42" s="32" t="s">
        <v>466</v>
      </c>
      <c r="F42" s="32" t="s">
        <v>467</v>
      </c>
      <c r="G42" s="34">
        <v>2821001</v>
      </c>
      <c r="H42" s="32" t="s">
        <v>478</v>
      </c>
      <c r="I42" s="32" t="s">
        <v>151</v>
      </c>
      <c r="J42" s="32" t="s">
        <v>640</v>
      </c>
      <c r="K42" s="38">
        <v>-20197</v>
      </c>
      <c r="L42" s="41">
        <v>-28824</v>
      </c>
      <c r="M42" s="32">
        <v>-20197</v>
      </c>
      <c r="N42" s="32"/>
      <c r="O42" s="32"/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 t="s">
        <v>470</v>
      </c>
      <c r="V42" s="32" t="s">
        <v>641</v>
      </c>
      <c r="W42" s="32" t="s">
        <v>642</v>
      </c>
    </row>
    <row r="43" spans="1:23" x14ac:dyDescent="0.3">
      <c r="A43" s="30" t="str">
        <f>VLOOKUP(I43,Table!$B$3:$C$277,2,FALSE)</f>
        <v>BOOK VS. TAX DEPRECIATION</v>
      </c>
      <c r="B43" s="32">
        <v>50</v>
      </c>
      <c r="C43" s="32">
        <v>215</v>
      </c>
      <c r="D43" s="32" t="s">
        <v>602</v>
      </c>
      <c r="E43" s="32" t="s">
        <v>466</v>
      </c>
      <c r="F43" s="32" t="s">
        <v>467</v>
      </c>
      <c r="G43" s="34">
        <v>2821001</v>
      </c>
      <c r="H43" s="32" t="s">
        <v>153</v>
      </c>
      <c r="I43" s="32" t="s">
        <v>152</v>
      </c>
      <c r="J43" s="32" t="s">
        <v>640</v>
      </c>
      <c r="K43" s="38">
        <v>-721818</v>
      </c>
      <c r="L43" s="41">
        <v>-721818</v>
      </c>
      <c r="M43" s="32">
        <v>-721818</v>
      </c>
      <c r="N43" s="32"/>
      <c r="O43" s="32"/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 t="s">
        <v>470</v>
      </c>
      <c r="V43" s="32" t="s">
        <v>641</v>
      </c>
      <c r="W43" s="32" t="s">
        <v>642</v>
      </c>
    </row>
    <row r="44" spans="1:23" x14ac:dyDescent="0.3">
      <c r="A44" s="30" t="str">
        <f>VLOOKUP(I44,Table!$B$3:$C$277,2,FALSE)</f>
        <v>BOOK VS. TAX DEPRECIATION</v>
      </c>
      <c r="B44" s="32">
        <v>50</v>
      </c>
      <c r="C44" s="32">
        <v>215</v>
      </c>
      <c r="D44" s="32" t="s">
        <v>602</v>
      </c>
      <c r="E44" s="32" t="s">
        <v>466</v>
      </c>
      <c r="F44" s="32" t="s">
        <v>467</v>
      </c>
      <c r="G44" s="34">
        <v>2821001</v>
      </c>
      <c r="H44" s="32" t="s">
        <v>479</v>
      </c>
      <c r="I44" s="32" t="s">
        <v>480</v>
      </c>
      <c r="J44" s="32" t="s">
        <v>640</v>
      </c>
      <c r="K44" s="38">
        <v>-27866151.600000001</v>
      </c>
      <c r="L44" s="41">
        <v>-26691039.899999999</v>
      </c>
      <c r="M44" s="32">
        <v>-27866151.600000001</v>
      </c>
      <c r="N44" s="32"/>
      <c r="O44" s="32"/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 t="s">
        <v>470</v>
      </c>
      <c r="V44" s="32" t="s">
        <v>641</v>
      </c>
      <c r="W44" s="32" t="s">
        <v>642</v>
      </c>
    </row>
    <row r="45" spans="1:23" x14ac:dyDescent="0.3">
      <c r="A45" s="30" t="str">
        <f>VLOOKUP(I45,Table!$B$3:$C$277,2,FALSE)</f>
        <v>CAPD INTEREST - SECTION 481(a) - CHANGE IN METHD</v>
      </c>
      <c r="B45" s="32">
        <v>50</v>
      </c>
      <c r="C45" s="32">
        <v>215</v>
      </c>
      <c r="D45" s="32" t="s">
        <v>602</v>
      </c>
      <c r="E45" s="32" t="s">
        <v>466</v>
      </c>
      <c r="F45" s="32" t="s">
        <v>467</v>
      </c>
      <c r="G45" s="34">
        <v>2821001</v>
      </c>
      <c r="H45" s="32" t="s">
        <v>83</v>
      </c>
      <c r="I45" s="32" t="s">
        <v>154</v>
      </c>
      <c r="J45" s="32" t="s">
        <v>640</v>
      </c>
      <c r="K45" s="38">
        <v>-353784.52</v>
      </c>
      <c r="L45" s="41">
        <v>-265618.82</v>
      </c>
      <c r="M45" s="32">
        <v>-353784.52</v>
      </c>
      <c r="N45" s="32"/>
      <c r="O45" s="32"/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 t="s">
        <v>470</v>
      </c>
      <c r="V45" s="32" t="s">
        <v>641</v>
      </c>
      <c r="W45" s="32" t="s">
        <v>642</v>
      </c>
    </row>
    <row r="46" spans="1:23" x14ac:dyDescent="0.3">
      <c r="A46" s="30" t="str">
        <f>VLOOKUP(I46,Table!$B$3:$C$277,2,FALSE)</f>
        <v>R &amp; D DEDUCTION - SECTION 174</v>
      </c>
      <c r="B46" s="32">
        <v>50</v>
      </c>
      <c r="C46" s="32">
        <v>215</v>
      </c>
      <c r="D46" s="32" t="s">
        <v>602</v>
      </c>
      <c r="E46" s="32" t="s">
        <v>466</v>
      </c>
      <c r="F46" s="32" t="s">
        <v>467</v>
      </c>
      <c r="G46" s="34">
        <v>2821001</v>
      </c>
      <c r="H46" s="32" t="s">
        <v>481</v>
      </c>
      <c r="I46" s="32" t="s">
        <v>160</v>
      </c>
      <c r="J46" s="32" t="s">
        <v>640</v>
      </c>
      <c r="K46" s="38">
        <v>-3179522.74</v>
      </c>
      <c r="L46" s="41">
        <v>-3179522.74</v>
      </c>
      <c r="M46" s="32">
        <v>-3179522.74</v>
      </c>
      <c r="N46" s="32"/>
      <c r="O46" s="32"/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 t="s">
        <v>470</v>
      </c>
      <c r="V46" s="32" t="s">
        <v>641</v>
      </c>
      <c r="W46" s="32" t="s">
        <v>642</v>
      </c>
    </row>
    <row r="47" spans="1:23" x14ac:dyDescent="0.3">
      <c r="A47" s="30" t="str">
        <f>VLOOKUP(I47,Table!$B$3:$C$277,2,FALSE)</f>
        <v>BK PLANT IN SERVICE-SFAS 143-ARO</v>
      </c>
      <c r="B47" s="32">
        <v>50</v>
      </c>
      <c r="C47" s="32">
        <v>215</v>
      </c>
      <c r="D47" s="32" t="s">
        <v>602</v>
      </c>
      <c r="E47" s="32" t="s">
        <v>466</v>
      </c>
      <c r="F47" s="32" t="s">
        <v>467</v>
      </c>
      <c r="G47" s="34">
        <v>2821001</v>
      </c>
      <c r="H47" s="32" t="s">
        <v>65</v>
      </c>
      <c r="I47" s="32" t="s">
        <v>168</v>
      </c>
      <c r="J47" s="32" t="s">
        <v>640</v>
      </c>
      <c r="K47" s="38">
        <v>-21238405.34</v>
      </c>
      <c r="L47" s="41">
        <v>-22453435.420000002</v>
      </c>
      <c r="M47" s="32">
        <v>-21238405.34</v>
      </c>
      <c r="N47" s="32"/>
      <c r="O47" s="32"/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 t="s">
        <v>470</v>
      </c>
      <c r="V47" s="32" t="s">
        <v>641</v>
      </c>
      <c r="W47" s="32" t="s">
        <v>642</v>
      </c>
    </row>
    <row r="48" spans="1:23" x14ac:dyDescent="0.3">
      <c r="A48" s="30" t="str">
        <f>VLOOKUP(I48,Table!$B$3:$C$277,2,FALSE)</f>
        <v>MNTR CARBON CAPTURE - SFAS 143 - ARO</v>
      </c>
      <c r="B48" s="32">
        <v>50</v>
      </c>
      <c r="C48" s="32">
        <v>215</v>
      </c>
      <c r="D48" s="32" t="s">
        <v>602</v>
      </c>
      <c r="E48" s="32" t="s">
        <v>466</v>
      </c>
      <c r="F48" s="32" t="s">
        <v>467</v>
      </c>
      <c r="G48" s="34">
        <v>2821001</v>
      </c>
      <c r="H48" s="32" t="s">
        <v>483</v>
      </c>
      <c r="I48" s="32" t="s">
        <v>484</v>
      </c>
      <c r="J48" s="32" t="s">
        <v>640</v>
      </c>
      <c r="K48" s="38">
        <v>2239124.9900000002</v>
      </c>
      <c r="L48" s="41">
        <v>2239124.9900000002</v>
      </c>
      <c r="M48" s="32">
        <v>2239124.9900000002</v>
      </c>
      <c r="N48" s="32"/>
      <c r="O48" s="32"/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 t="s">
        <v>470</v>
      </c>
      <c r="V48" s="32" t="s">
        <v>641</v>
      </c>
      <c r="W48" s="32" t="s">
        <v>642</v>
      </c>
    </row>
    <row r="49" spans="1:23" x14ac:dyDescent="0.3">
      <c r="A49" s="30" t="str">
        <f>VLOOKUP(I49,Table!$B$3:$C$277,2,FALSE)</f>
        <v>NORMALIZED BASIS DIFFS - TRANSFERRED PLANTS</v>
      </c>
      <c r="B49" s="32">
        <v>50</v>
      </c>
      <c r="C49" s="32">
        <v>215</v>
      </c>
      <c r="D49" s="32" t="s">
        <v>602</v>
      </c>
      <c r="E49" s="32" t="s">
        <v>466</v>
      </c>
      <c r="F49" s="32" t="s">
        <v>467</v>
      </c>
      <c r="G49" s="34">
        <v>2821001</v>
      </c>
      <c r="H49" s="32" t="s">
        <v>643</v>
      </c>
      <c r="I49" s="32" t="s">
        <v>644</v>
      </c>
      <c r="J49" s="32" t="s">
        <v>640</v>
      </c>
      <c r="K49" s="38">
        <v>0</v>
      </c>
      <c r="L49" s="41">
        <v>-26796222.550000001</v>
      </c>
      <c r="M49" s="32">
        <v>0</v>
      </c>
      <c r="N49" s="32"/>
      <c r="O49" s="32"/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 t="s">
        <v>470</v>
      </c>
      <c r="V49" s="32" t="s">
        <v>641</v>
      </c>
      <c r="W49" s="32" t="s">
        <v>642</v>
      </c>
    </row>
    <row r="50" spans="1:23" x14ac:dyDescent="0.3">
      <c r="A50" s="30" t="str">
        <f>VLOOKUP(I50,Table!$B$3:$C$277,2,FALSE)</f>
        <v>DFIT GENERATION PLANT</v>
      </c>
      <c r="B50" s="32">
        <v>50</v>
      </c>
      <c r="C50" s="32">
        <v>215</v>
      </c>
      <c r="D50" s="32" t="s">
        <v>602</v>
      </c>
      <c r="E50" s="32" t="s">
        <v>466</v>
      </c>
      <c r="F50" s="32" t="s">
        <v>467</v>
      </c>
      <c r="G50" s="34">
        <v>2821001</v>
      </c>
      <c r="H50" s="32" t="s">
        <v>485</v>
      </c>
      <c r="I50" s="32" t="s">
        <v>486</v>
      </c>
      <c r="J50" s="32" t="s">
        <v>640</v>
      </c>
      <c r="K50" s="38">
        <v>-127801332.95</v>
      </c>
      <c r="L50" s="41">
        <v>-117946612.25</v>
      </c>
      <c r="M50" s="32">
        <v>-127801332.95</v>
      </c>
      <c r="N50" s="32"/>
      <c r="O50" s="32"/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 t="s">
        <v>470</v>
      </c>
      <c r="V50" s="32" t="s">
        <v>641</v>
      </c>
      <c r="W50" s="32" t="s">
        <v>642</v>
      </c>
    </row>
    <row r="51" spans="1:23" x14ac:dyDescent="0.3">
      <c r="A51" s="30" t="str">
        <f>VLOOKUP(I51,Table!$B$3:$C$277,2,FALSE)</f>
        <v>DFIT GENERATION PLANT</v>
      </c>
      <c r="B51" s="32">
        <v>50</v>
      </c>
      <c r="C51" s="32">
        <v>215</v>
      </c>
      <c r="D51" s="32" t="s">
        <v>602</v>
      </c>
      <c r="E51" s="32" t="s">
        <v>466</v>
      </c>
      <c r="F51" s="32" t="s">
        <v>467</v>
      </c>
      <c r="G51" s="34">
        <v>2821001</v>
      </c>
      <c r="H51" s="32" t="s">
        <v>487</v>
      </c>
      <c r="I51" s="32" t="s">
        <v>488</v>
      </c>
      <c r="J51" s="32" t="s">
        <v>640</v>
      </c>
      <c r="K51" s="38">
        <v>38049993</v>
      </c>
      <c r="L51" s="41">
        <v>39779289</v>
      </c>
      <c r="M51" s="32">
        <v>38049993</v>
      </c>
      <c r="N51" s="32"/>
      <c r="O51" s="32"/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 t="s">
        <v>470</v>
      </c>
      <c r="V51" s="32" t="s">
        <v>641</v>
      </c>
      <c r="W51" s="32" t="s">
        <v>642</v>
      </c>
    </row>
    <row r="52" spans="1:23" x14ac:dyDescent="0.3">
      <c r="A52" s="30" t="str">
        <f>VLOOKUP(I52,Table!$B$3:$C$277,2,FALSE)</f>
        <v>GAIN/LOSS ON ACRS/MACRS PROPERTY</v>
      </c>
      <c r="B52" s="32">
        <v>50</v>
      </c>
      <c r="C52" s="32">
        <v>215</v>
      </c>
      <c r="D52" s="32" t="s">
        <v>602</v>
      </c>
      <c r="E52" s="32" t="s">
        <v>466</v>
      </c>
      <c r="F52" s="32" t="s">
        <v>467</v>
      </c>
      <c r="G52" s="34">
        <v>2821001</v>
      </c>
      <c r="H52" s="32" t="s">
        <v>98</v>
      </c>
      <c r="I52" s="32" t="s">
        <v>170</v>
      </c>
      <c r="J52" s="32" t="s">
        <v>640</v>
      </c>
      <c r="K52" s="38">
        <v>-55641197.600000001</v>
      </c>
      <c r="L52" s="41">
        <v>-62764197.399999999</v>
      </c>
      <c r="M52" s="32">
        <v>-55641197.600000001</v>
      </c>
      <c r="N52" s="32"/>
      <c r="O52" s="32"/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 t="s">
        <v>470</v>
      </c>
      <c r="V52" s="32" t="s">
        <v>641</v>
      </c>
      <c r="W52" s="32" t="s">
        <v>642</v>
      </c>
    </row>
    <row r="53" spans="1:23" x14ac:dyDescent="0.3">
      <c r="A53" s="30" t="str">
        <f>VLOOKUP(I53,Table!$B$3:$C$277,2,FALSE)</f>
        <v>GAIN/LOSS ON ACRS/MACRS PROPERTY</v>
      </c>
      <c r="B53" s="32">
        <v>50</v>
      </c>
      <c r="C53" s="32">
        <v>215</v>
      </c>
      <c r="D53" s="32" t="s">
        <v>602</v>
      </c>
      <c r="E53" s="32" t="s">
        <v>466</v>
      </c>
      <c r="F53" s="32" t="s">
        <v>467</v>
      </c>
      <c r="G53" s="34">
        <v>2821001</v>
      </c>
      <c r="H53" s="32" t="s">
        <v>489</v>
      </c>
      <c r="I53" s="32" t="s">
        <v>171</v>
      </c>
      <c r="J53" s="32" t="s">
        <v>640</v>
      </c>
      <c r="K53" s="38">
        <v>9509782</v>
      </c>
      <c r="L53" s="41">
        <v>11720636</v>
      </c>
      <c r="M53" s="32">
        <v>9509782</v>
      </c>
      <c r="N53" s="32"/>
      <c r="O53" s="32"/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 t="s">
        <v>470</v>
      </c>
      <c r="V53" s="32" t="s">
        <v>641</v>
      </c>
      <c r="W53" s="32" t="s">
        <v>642</v>
      </c>
    </row>
    <row r="54" spans="1:23" x14ac:dyDescent="0.3">
      <c r="A54" s="30" t="str">
        <f>VLOOKUP(I54,Table!$B$3:$C$277,2,FALSE)</f>
        <v>GAIN/LOSS ON ACRS/MACRS-BK/TX UNIT PROP</v>
      </c>
      <c r="B54" s="32">
        <v>50</v>
      </c>
      <c r="C54" s="32">
        <v>215</v>
      </c>
      <c r="D54" s="32" t="s">
        <v>602</v>
      </c>
      <c r="E54" s="32" t="s">
        <v>466</v>
      </c>
      <c r="F54" s="32" t="s">
        <v>467</v>
      </c>
      <c r="G54" s="34">
        <v>2821001</v>
      </c>
      <c r="H54" s="32" t="s">
        <v>490</v>
      </c>
      <c r="I54" s="32" t="s">
        <v>172</v>
      </c>
      <c r="J54" s="32" t="s">
        <v>640</v>
      </c>
      <c r="K54" s="38">
        <v>19990462.390000001</v>
      </c>
      <c r="L54" s="41">
        <v>17029291.59</v>
      </c>
      <c r="M54" s="32">
        <v>19990462.390000001</v>
      </c>
      <c r="N54" s="32"/>
      <c r="O54" s="32"/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 t="s">
        <v>470</v>
      </c>
      <c r="V54" s="32" t="s">
        <v>641</v>
      </c>
      <c r="W54" s="32" t="s">
        <v>642</v>
      </c>
    </row>
    <row r="55" spans="1:23" x14ac:dyDescent="0.3">
      <c r="A55" s="30" t="str">
        <f>VLOOKUP(I55,Table!$B$3:$C$277,2,FALSE)</f>
        <v>ABFUDC</v>
      </c>
      <c r="B55" s="32">
        <v>50</v>
      </c>
      <c r="C55" s="32">
        <v>215</v>
      </c>
      <c r="D55" s="32" t="s">
        <v>602</v>
      </c>
      <c r="E55" s="32" t="s">
        <v>466</v>
      </c>
      <c r="F55" s="32" t="s">
        <v>467</v>
      </c>
      <c r="G55" s="34">
        <v>2821001</v>
      </c>
      <c r="H55" s="32" t="s">
        <v>31</v>
      </c>
      <c r="I55" s="32" t="s">
        <v>174</v>
      </c>
      <c r="J55" s="32" t="s">
        <v>640</v>
      </c>
      <c r="K55" s="38">
        <v>-1759602.42</v>
      </c>
      <c r="L55" s="41">
        <v>-1782405.38</v>
      </c>
      <c r="M55" s="32">
        <v>-1759602.42</v>
      </c>
      <c r="N55" s="32"/>
      <c r="O55" s="32"/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 t="s">
        <v>470</v>
      </c>
      <c r="V55" s="32" t="s">
        <v>641</v>
      </c>
      <c r="W55" s="32" t="s">
        <v>642</v>
      </c>
    </row>
    <row r="56" spans="1:23" x14ac:dyDescent="0.3">
      <c r="A56" s="30" t="str">
        <f>VLOOKUP(I56,Table!$B$3:$C$277,2,FALSE)</f>
        <v>ABFUDC</v>
      </c>
      <c r="B56" s="32">
        <v>50</v>
      </c>
      <c r="C56" s="32">
        <v>215</v>
      </c>
      <c r="D56" s="32" t="s">
        <v>602</v>
      </c>
      <c r="E56" s="32" t="s">
        <v>466</v>
      </c>
      <c r="F56" s="32" t="s">
        <v>467</v>
      </c>
      <c r="G56" s="34">
        <v>2821001</v>
      </c>
      <c r="H56" s="32" t="s">
        <v>491</v>
      </c>
      <c r="I56" s="32" t="s">
        <v>175</v>
      </c>
      <c r="J56" s="32" t="s">
        <v>640</v>
      </c>
      <c r="K56" s="38">
        <v>500582</v>
      </c>
      <c r="L56" s="41">
        <v>559619</v>
      </c>
      <c r="M56" s="32">
        <v>500582</v>
      </c>
      <c r="N56" s="32"/>
      <c r="O56" s="32"/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 t="s">
        <v>470</v>
      </c>
      <c r="V56" s="32" t="s">
        <v>641</v>
      </c>
      <c r="W56" s="32" t="s">
        <v>642</v>
      </c>
    </row>
    <row r="57" spans="1:23" x14ac:dyDescent="0.3">
      <c r="A57" s="30" t="str">
        <f>VLOOKUP(I57,Table!$B$3:$C$277,2,FALSE)</f>
        <v>SEC 481 PENS/OPEB ADJUSTMENT</v>
      </c>
      <c r="B57" s="32">
        <v>50</v>
      </c>
      <c r="C57" s="32">
        <v>215</v>
      </c>
      <c r="D57" s="32" t="s">
        <v>602</v>
      </c>
      <c r="E57" s="32" t="s">
        <v>466</v>
      </c>
      <c r="F57" s="32" t="s">
        <v>467</v>
      </c>
      <c r="G57" s="34">
        <v>2821001</v>
      </c>
      <c r="H57" s="32" t="s">
        <v>34</v>
      </c>
      <c r="I57" s="32" t="s">
        <v>239</v>
      </c>
      <c r="J57" s="32" t="s">
        <v>640</v>
      </c>
      <c r="K57" s="38">
        <v>65939.45</v>
      </c>
      <c r="L57" s="41">
        <v>65939.45</v>
      </c>
      <c r="M57" s="32">
        <v>65939.45</v>
      </c>
      <c r="N57" s="32"/>
      <c r="O57" s="32"/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 t="s">
        <v>470</v>
      </c>
      <c r="V57" s="32" t="s">
        <v>641</v>
      </c>
      <c r="W57" s="32" t="s">
        <v>642</v>
      </c>
    </row>
    <row r="58" spans="1:23" x14ac:dyDescent="0.3">
      <c r="A58" s="30" t="str">
        <f>VLOOKUP(I58,Table!$B$3:$C$277,2,FALSE)</f>
        <v>PERCENT REPAIR ALLOWANCE</v>
      </c>
      <c r="B58" s="32">
        <v>50</v>
      </c>
      <c r="C58" s="32">
        <v>215</v>
      </c>
      <c r="D58" s="32" t="s">
        <v>602</v>
      </c>
      <c r="E58" s="32" t="s">
        <v>466</v>
      </c>
      <c r="F58" s="32" t="s">
        <v>467</v>
      </c>
      <c r="G58" s="34">
        <v>2821001</v>
      </c>
      <c r="H58" s="32" t="s">
        <v>36</v>
      </c>
      <c r="I58" s="32" t="s">
        <v>268</v>
      </c>
      <c r="J58" s="32" t="s">
        <v>640</v>
      </c>
      <c r="K58" s="38">
        <v>-19781115.309999999</v>
      </c>
      <c r="L58" s="41">
        <v>-19781115.309999999</v>
      </c>
      <c r="M58" s="32">
        <v>-19781115.309999999</v>
      </c>
      <c r="N58" s="32"/>
      <c r="O58" s="32"/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 t="s">
        <v>470</v>
      </c>
      <c r="V58" s="32" t="s">
        <v>641</v>
      </c>
      <c r="W58" s="32" t="s">
        <v>642</v>
      </c>
    </row>
    <row r="59" spans="1:23" x14ac:dyDescent="0.3">
      <c r="A59" s="30" t="str">
        <f>VLOOKUP(I59,Table!$B$3:$C$277,2,FALSE)</f>
        <v>PERCENT REPAIR ALLOWANCE</v>
      </c>
      <c r="B59" s="32">
        <v>50</v>
      </c>
      <c r="C59" s="32">
        <v>215</v>
      </c>
      <c r="D59" s="32" t="s">
        <v>602</v>
      </c>
      <c r="E59" s="32" t="s">
        <v>466</v>
      </c>
      <c r="F59" s="32" t="s">
        <v>467</v>
      </c>
      <c r="G59" s="34">
        <v>2821001</v>
      </c>
      <c r="H59" s="32" t="s">
        <v>507</v>
      </c>
      <c r="I59" s="32" t="s">
        <v>269</v>
      </c>
      <c r="J59" s="32" t="s">
        <v>640</v>
      </c>
      <c r="K59" s="38">
        <v>7012606</v>
      </c>
      <c r="L59" s="41">
        <v>7671977</v>
      </c>
      <c r="M59" s="32">
        <v>7012606</v>
      </c>
      <c r="N59" s="32"/>
      <c r="O59" s="32"/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 t="s">
        <v>470</v>
      </c>
      <c r="V59" s="32" t="s">
        <v>641</v>
      </c>
      <c r="W59" s="32" t="s">
        <v>642</v>
      </c>
    </row>
    <row r="60" spans="1:23" x14ac:dyDescent="0.3">
      <c r="A60" s="30" t="str">
        <f>VLOOKUP(I60,Table!$B$3:$C$277,2,FALSE)</f>
        <v>BOOK/TAX UNIT OF PROPERTY ADJ</v>
      </c>
      <c r="B60" s="32">
        <v>50</v>
      </c>
      <c r="C60" s="32">
        <v>215</v>
      </c>
      <c r="D60" s="32" t="s">
        <v>602</v>
      </c>
      <c r="E60" s="32" t="s">
        <v>466</v>
      </c>
      <c r="F60" s="32" t="s">
        <v>467</v>
      </c>
      <c r="G60" s="34">
        <v>2821001</v>
      </c>
      <c r="H60" s="32" t="s">
        <v>104</v>
      </c>
      <c r="I60" s="32" t="s">
        <v>270</v>
      </c>
      <c r="J60" s="32" t="s">
        <v>640</v>
      </c>
      <c r="K60" s="38">
        <v>-125459970.90000001</v>
      </c>
      <c r="L60" s="41">
        <v>-87683076.75</v>
      </c>
      <c r="M60" s="32">
        <v>-125459970.90000001</v>
      </c>
      <c r="N60" s="32"/>
      <c r="O60" s="32"/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 t="s">
        <v>470</v>
      </c>
      <c r="V60" s="32" t="s">
        <v>641</v>
      </c>
      <c r="W60" s="32" t="s">
        <v>642</v>
      </c>
    </row>
    <row r="61" spans="1:23" x14ac:dyDescent="0.3">
      <c r="A61" s="30" t="str">
        <f>VLOOKUP(I61,Table!$B$3:$C$277,2,FALSE)</f>
        <v>BK/TAX UNIT OF PROPERTY ADJ-SEC 481 ADJ</v>
      </c>
      <c r="B61" s="32">
        <v>50</v>
      </c>
      <c r="C61" s="32">
        <v>215</v>
      </c>
      <c r="D61" s="32" t="s">
        <v>602</v>
      </c>
      <c r="E61" s="32" t="s">
        <v>466</v>
      </c>
      <c r="F61" s="32" t="s">
        <v>467</v>
      </c>
      <c r="G61" s="34">
        <v>2821001</v>
      </c>
      <c r="H61" s="32" t="s">
        <v>508</v>
      </c>
      <c r="I61" s="32" t="s">
        <v>271</v>
      </c>
      <c r="J61" s="32" t="s">
        <v>640</v>
      </c>
      <c r="K61" s="38">
        <v>-60044175.350000001</v>
      </c>
      <c r="L61" s="41">
        <v>-91447540.060000002</v>
      </c>
      <c r="M61" s="32">
        <v>-60044175.350000001</v>
      </c>
      <c r="N61" s="32"/>
      <c r="O61" s="32"/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 t="s">
        <v>470</v>
      </c>
      <c r="V61" s="32" t="s">
        <v>641</v>
      </c>
      <c r="W61" s="32" t="s">
        <v>642</v>
      </c>
    </row>
    <row r="62" spans="1:23" x14ac:dyDescent="0.3">
      <c r="A62" s="30" t="str">
        <f>VLOOKUP(I62,Table!$B$3:$C$277,2,FALSE)</f>
        <v>BOOK/TAX UNIT OF PROPERTY ADJ: AGR TRANSFER</v>
      </c>
      <c r="B62" s="32">
        <v>50</v>
      </c>
      <c r="C62" s="32">
        <v>215</v>
      </c>
      <c r="D62" s="32" t="s">
        <v>602</v>
      </c>
      <c r="E62" s="32" t="s">
        <v>466</v>
      </c>
      <c r="F62" s="32" t="s">
        <v>467</v>
      </c>
      <c r="G62" s="34">
        <v>2821001</v>
      </c>
      <c r="H62" s="32" t="s">
        <v>645</v>
      </c>
      <c r="I62" s="32" t="s">
        <v>646</v>
      </c>
      <c r="J62" s="32" t="s">
        <v>640</v>
      </c>
      <c r="K62" s="38">
        <v>0</v>
      </c>
      <c r="L62" s="41">
        <v>-28450926.100000001</v>
      </c>
      <c r="M62" s="32">
        <v>0</v>
      </c>
      <c r="N62" s="32"/>
      <c r="O62" s="32"/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 t="s">
        <v>470</v>
      </c>
      <c r="V62" s="32" t="s">
        <v>641</v>
      </c>
      <c r="W62" s="32" t="s">
        <v>642</v>
      </c>
    </row>
    <row r="63" spans="1:23" x14ac:dyDescent="0.3">
      <c r="A63" s="30" t="str">
        <f>VLOOKUP(I63,Table!$B$3:$C$277,2,FALSE)</f>
        <v>BK/TX UNIT OF PROPERTY ADJ-SEC 481 ADJ: AGR TRANSFER</v>
      </c>
      <c r="B63" s="32">
        <v>50</v>
      </c>
      <c r="C63" s="32">
        <v>215</v>
      </c>
      <c r="D63" s="32" t="s">
        <v>602</v>
      </c>
      <c r="E63" s="32" t="s">
        <v>466</v>
      </c>
      <c r="F63" s="32" t="s">
        <v>467</v>
      </c>
      <c r="G63" s="34">
        <v>2821001</v>
      </c>
      <c r="H63" s="32" t="s">
        <v>647</v>
      </c>
      <c r="I63" s="32" t="s">
        <v>648</v>
      </c>
      <c r="J63" s="32" t="s">
        <v>640</v>
      </c>
      <c r="K63" s="38">
        <v>0</v>
      </c>
      <c r="L63" s="41">
        <v>-5909607.8399999999</v>
      </c>
      <c r="M63" s="32">
        <v>0</v>
      </c>
      <c r="N63" s="32"/>
      <c r="O63" s="32"/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 t="s">
        <v>470</v>
      </c>
      <c r="V63" s="32" t="s">
        <v>641</v>
      </c>
      <c r="W63" s="32" t="s">
        <v>642</v>
      </c>
    </row>
    <row r="64" spans="1:23" x14ac:dyDescent="0.3">
      <c r="A64" s="30" t="str">
        <f>VLOOKUP(I64,Table!$B$3:$C$277,2,FALSE)</f>
        <v>DISALLOWED COSTS-RESERVE DEFICIENCY-APCO VA</v>
      </c>
      <c r="B64" s="32">
        <v>50</v>
      </c>
      <c r="C64" s="32">
        <v>215</v>
      </c>
      <c r="D64" s="32" t="s">
        <v>602</v>
      </c>
      <c r="E64" s="32" t="s">
        <v>466</v>
      </c>
      <c r="F64" s="32" t="s">
        <v>467</v>
      </c>
      <c r="G64" s="34">
        <v>2821001</v>
      </c>
      <c r="H64" s="32" t="s">
        <v>512</v>
      </c>
      <c r="I64" s="32" t="s">
        <v>513</v>
      </c>
      <c r="J64" s="32" t="s">
        <v>640</v>
      </c>
      <c r="K64" s="38">
        <v>13749132.6</v>
      </c>
      <c r="L64" s="41">
        <v>13749132.6</v>
      </c>
      <c r="M64" s="32">
        <v>13749132.6</v>
      </c>
      <c r="N64" s="32"/>
      <c r="O64" s="32"/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 t="s">
        <v>470</v>
      </c>
      <c r="V64" s="32" t="s">
        <v>641</v>
      </c>
      <c r="W64" s="32" t="s">
        <v>642</v>
      </c>
    </row>
    <row r="65" spans="1:23" x14ac:dyDescent="0.3">
      <c r="A65" s="30" t="str">
        <f>VLOOKUP(I65,Table!$B$3:$C$277,2,FALSE)</f>
        <v>REMOVAL COSTS</v>
      </c>
      <c r="B65" s="32">
        <v>50</v>
      </c>
      <c r="C65" s="32">
        <v>215</v>
      </c>
      <c r="D65" s="32" t="s">
        <v>602</v>
      </c>
      <c r="E65" s="32" t="s">
        <v>466</v>
      </c>
      <c r="F65" s="32" t="s">
        <v>467</v>
      </c>
      <c r="G65" s="34">
        <v>2821001</v>
      </c>
      <c r="H65" s="32" t="s">
        <v>516</v>
      </c>
      <c r="I65" s="32" t="s">
        <v>517</v>
      </c>
      <c r="J65" s="32" t="s">
        <v>640</v>
      </c>
      <c r="K65" s="38">
        <v>-3201757</v>
      </c>
      <c r="L65" s="41">
        <v>-3201757</v>
      </c>
      <c r="M65" s="32">
        <v>-3201757</v>
      </c>
      <c r="N65" s="32"/>
      <c r="O65" s="32"/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 t="s">
        <v>470</v>
      </c>
      <c r="V65" s="32" t="s">
        <v>641</v>
      </c>
      <c r="W65" s="32" t="s">
        <v>642</v>
      </c>
    </row>
    <row r="66" spans="1:23" x14ac:dyDescent="0.3">
      <c r="A66" s="30" t="str">
        <f>VLOOKUP(I66,Table!$B$3:$C$277,2,FALSE)</f>
        <v>REMOVAL COSTS</v>
      </c>
      <c r="B66" s="32">
        <v>50</v>
      </c>
      <c r="C66" s="32">
        <v>215</v>
      </c>
      <c r="D66" s="32" t="s">
        <v>602</v>
      </c>
      <c r="E66" s="32" t="s">
        <v>466</v>
      </c>
      <c r="F66" s="32" t="s">
        <v>467</v>
      </c>
      <c r="G66" s="34">
        <v>2821001</v>
      </c>
      <c r="H66" s="32" t="s">
        <v>518</v>
      </c>
      <c r="I66" s="32" t="s">
        <v>519</v>
      </c>
      <c r="J66" s="32" t="s">
        <v>640</v>
      </c>
      <c r="K66" s="38">
        <v>1334066</v>
      </c>
      <c r="L66" s="41">
        <v>1440791</v>
      </c>
      <c r="M66" s="32">
        <v>1334066</v>
      </c>
      <c r="N66" s="32"/>
      <c r="O66" s="32"/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 t="s">
        <v>470</v>
      </c>
      <c r="V66" s="32" t="s">
        <v>641</v>
      </c>
      <c r="W66" s="32" t="s">
        <v>642</v>
      </c>
    </row>
    <row r="67" spans="1:23" x14ac:dyDescent="0.3">
      <c r="A67" s="30" t="str">
        <f>VLOOKUP(I67,Table!$B$3:$C$277,2,FALSE)</f>
        <v>REMOVAL COSTS - ARO-MTNR CARBON CAPTURE</v>
      </c>
      <c r="B67" s="32">
        <v>50</v>
      </c>
      <c r="C67" s="32">
        <v>215</v>
      </c>
      <c r="D67" s="32" t="s">
        <v>602</v>
      </c>
      <c r="E67" s="32" t="s">
        <v>466</v>
      </c>
      <c r="F67" s="32" t="s">
        <v>467</v>
      </c>
      <c r="G67" s="34">
        <v>2821001</v>
      </c>
      <c r="H67" s="32" t="s">
        <v>520</v>
      </c>
      <c r="I67" s="32" t="s">
        <v>521</v>
      </c>
      <c r="J67" s="32" t="s">
        <v>640</v>
      </c>
      <c r="K67" s="38">
        <v>64317.49</v>
      </c>
      <c r="L67" s="41">
        <v>64317.49</v>
      </c>
      <c r="M67" s="32">
        <v>64317.49</v>
      </c>
      <c r="N67" s="32"/>
      <c r="O67" s="32"/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 t="s">
        <v>470</v>
      </c>
      <c r="V67" s="32" t="s">
        <v>641</v>
      </c>
      <c r="W67" s="32" t="s">
        <v>642</v>
      </c>
    </row>
    <row r="68" spans="1:23" x14ac:dyDescent="0.3">
      <c r="A68" s="30" t="str">
        <f>VLOOKUP(I68,Table!$B$3:$C$277,2,FALSE)</f>
        <v>REMOVAL COSTS REV - SFAS 143 - ARO</v>
      </c>
      <c r="B68" s="32">
        <v>50</v>
      </c>
      <c r="C68" s="32">
        <v>215</v>
      </c>
      <c r="D68" s="32" t="s">
        <v>602</v>
      </c>
      <c r="E68" s="32" t="s">
        <v>466</v>
      </c>
      <c r="F68" s="32" t="s">
        <v>467</v>
      </c>
      <c r="G68" s="34">
        <v>2821001</v>
      </c>
      <c r="H68" s="32" t="s">
        <v>522</v>
      </c>
      <c r="I68" s="32" t="s">
        <v>523</v>
      </c>
      <c r="J68" s="32" t="s">
        <v>640</v>
      </c>
      <c r="K68" s="38">
        <v>798375.82</v>
      </c>
      <c r="L68" s="41">
        <v>798375.82</v>
      </c>
      <c r="M68" s="32">
        <v>798375.82</v>
      </c>
      <c r="N68" s="32"/>
      <c r="O68" s="32"/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 t="s">
        <v>470</v>
      </c>
      <c r="V68" s="32" t="s">
        <v>641</v>
      </c>
      <c r="W68" s="32" t="s">
        <v>642</v>
      </c>
    </row>
    <row r="69" spans="1:23" x14ac:dyDescent="0.3">
      <c r="A69" s="30" t="str">
        <f>VLOOKUP(I69,Table!$B$3:$C$277,2,FALSE)</f>
        <v>TAX WRITE OFF MINE DEVEL COSTS</v>
      </c>
      <c r="B69" s="32">
        <v>50</v>
      </c>
      <c r="C69" s="32">
        <v>215</v>
      </c>
      <c r="D69" s="32" t="s">
        <v>602</v>
      </c>
      <c r="E69" s="32" t="s">
        <v>466</v>
      </c>
      <c r="F69" s="32" t="s">
        <v>467</v>
      </c>
      <c r="G69" s="34">
        <v>2821001</v>
      </c>
      <c r="H69" s="32" t="s">
        <v>524</v>
      </c>
      <c r="I69" s="32" t="s">
        <v>525</v>
      </c>
      <c r="J69" s="32" t="s">
        <v>640</v>
      </c>
      <c r="K69" s="38">
        <v>316318.7</v>
      </c>
      <c r="L69" s="41">
        <v>316318.7</v>
      </c>
      <c r="M69" s="32">
        <v>316318.7</v>
      </c>
      <c r="N69" s="32"/>
      <c r="O69" s="32"/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 t="s">
        <v>470</v>
      </c>
      <c r="V69" s="32" t="s">
        <v>641</v>
      </c>
      <c r="W69" s="32" t="s">
        <v>642</v>
      </c>
    </row>
    <row r="70" spans="1:23" x14ac:dyDescent="0.3">
      <c r="A70" s="30" t="str">
        <f>VLOOKUP(I70,Table!$B$3:$C$277,2,FALSE)</f>
        <v>BK DEPLETION -- NUEAST</v>
      </c>
      <c r="B70" s="32">
        <v>50</v>
      </c>
      <c r="C70" s="32">
        <v>215</v>
      </c>
      <c r="D70" s="32" t="s">
        <v>602</v>
      </c>
      <c r="E70" s="32" t="s">
        <v>466</v>
      </c>
      <c r="F70" s="32" t="s">
        <v>467</v>
      </c>
      <c r="G70" s="34">
        <v>2821001</v>
      </c>
      <c r="H70" s="32" t="s">
        <v>526</v>
      </c>
      <c r="I70" s="32" t="s">
        <v>527</v>
      </c>
      <c r="J70" s="32" t="s">
        <v>640</v>
      </c>
      <c r="K70" s="38">
        <v>-312822</v>
      </c>
      <c r="L70" s="41">
        <v>-312822</v>
      </c>
      <c r="M70" s="32">
        <v>-312822</v>
      </c>
      <c r="N70" s="32"/>
      <c r="O70" s="32"/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 t="s">
        <v>470</v>
      </c>
      <c r="V70" s="32" t="s">
        <v>641</v>
      </c>
      <c r="W70" s="32" t="s">
        <v>642</v>
      </c>
    </row>
    <row r="71" spans="1:23" x14ac:dyDescent="0.3">
      <c r="A71" s="30" t="str">
        <f>VLOOKUP(I71,Table!$B$3:$C$277,2,FALSE)</f>
        <v>BOOK VS. TAX DEPRECIATION</v>
      </c>
      <c r="B71" s="32">
        <v>50</v>
      </c>
      <c r="C71" s="32">
        <v>150</v>
      </c>
      <c r="D71" s="32" t="s">
        <v>603</v>
      </c>
      <c r="E71" s="32" t="s">
        <v>466</v>
      </c>
      <c r="F71" s="32" t="s">
        <v>467</v>
      </c>
      <c r="G71" s="34">
        <v>2821001</v>
      </c>
      <c r="H71" s="32" t="s">
        <v>468</v>
      </c>
      <c r="I71" s="32" t="s">
        <v>469</v>
      </c>
      <c r="J71" s="32" t="s">
        <v>640</v>
      </c>
      <c r="K71" s="38">
        <v>-0.84</v>
      </c>
      <c r="L71" s="41">
        <v>-0.64</v>
      </c>
      <c r="M71" s="32">
        <v>-0.84</v>
      </c>
      <c r="N71" s="32"/>
      <c r="O71" s="32"/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 t="s">
        <v>470</v>
      </c>
      <c r="V71" s="32" t="s">
        <v>641</v>
      </c>
      <c r="W71" s="32" t="s">
        <v>642</v>
      </c>
    </row>
    <row r="72" spans="1:23" x14ac:dyDescent="0.3">
      <c r="A72" s="30" t="str">
        <f>VLOOKUP(I72,Table!$B$3:$C$277,2,FALSE)</f>
        <v>BOOK VS. TAX DEPRECIATION</v>
      </c>
      <c r="B72" s="32">
        <v>50</v>
      </c>
      <c r="C72" s="32">
        <v>150</v>
      </c>
      <c r="D72" s="32" t="s">
        <v>603</v>
      </c>
      <c r="E72" s="32" t="s">
        <v>466</v>
      </c>
      <c r="F72" s="32" t="s">
        <v>467</v>
      </c>
      <c r="G72" s="34">
        <v>2821001</v>
      </c>
      <c r="H72" s="32" t="s">
        <v>473</v>
      </c>
      <c r="I72" s="32" t="s">
        <v>474</v>
      </c>
      <c r="J72" s="32" t="s">
        <v>640</v>
      </c>
      <c r="K72" s="38">
        <v>43991.91</v>
      </c>
      <c r="L72" s="41">
        <v>43991.91</v>
      </c>
      <c r="M72" s="32">
        <v>43991.91</v>
      </c>
      <c r="N72" s="32"/>
      <c r="O72" s="32"/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 t="s">
        <v>470</v>
      </c>
      <c r="V72" s="32" t="s">
        <v>641</v>
      </c>
      <c r="W72" s="32" t="s">
        <v>642</v>
      </c>
    </row>
    <row r="73" spans="1:23" x14ac:dyDescent="0.3">
      <c r="A73" s="30" t="str">
        <f>VLOOKUP(I73,Table!$B$3:$C$277,2,FALSE)</f>
        <v>BOOK VS. TAX DEPRECIATION</v>
      </c>
      <c r="B73" s="32">
        <v>50</v>
      </c>
      <c r="C73" s="32">
        <v>150</v>
      </c>
      <c r="D73" s="32" t="s">
        <v>603</v>
      </c>
      <c r="E73" s="32" t="s">
        <v>466</v>
      </c>
      <c r="F73" s="32" t="s">
        <v>467</v>
      </c>
      <c r="G73" s="34">
        <v>2821001</v>
      </c>
      <c r="H73" s="32" t="s">
        <v>475</v>
      </c>
      <c r="I73" s="32" t="s">
        <v>476</v>
      </c>
      <c r="J73" s="32" t="s">
        <v>640</v>
      </c>
      <c r="K73" s="38">
        <v>33501</v>
      </c>
      <c r="L73" s="41">
        <v>33501</v>
      </c>
      <c r="M73" s="32">
        <v>33501</v>
      </c>
      <c r="N73" s="32"/>
      <c r="O73" s="32"/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 t="s">
        <v>470</v>
      </c>
      <c r="V73" s="32" t="s">
        <v>641</v>
      </c>
      <c r="W73" s="32" t="s">
        <v>642</v>
      </c>
    </row>
    <row r="74" spans="1:23" x14ac:dyDescent="0.3">
      <c r="A74" s="30" t="str">
        <f>VLOOKUP(I74,Table!$B$3:$C$277,2,FALSE)</f>
        <v>BOOK VS. TAX DEPRECIATION</v>
      </c>
      <c r="B74" s="32">
        <v>50</v>
      </c>
      <c r="C74" s="32">
        <v>150</v>
      </c>
      <c r="D74" s="32" t="s">
        <v>603</v>
      </c>
      <c r="E74" s="32" t="s">
        <v>466</v>
      </c>
      <c r="F74" s="32" t="s">
        <v>467</v>
      </c>
      <c r="G74" s="34">
        <v>2821001</v>
      </c>
      <c r="H74" s="32" t="s">
        <v>477</v>
      </c>
      <c r="I74" s="32" t="s">
        <v>150</v>
      </c>
      <c r="J74" s="32" t="s">
        <v>640</v>
      </c>
      <c r="K74" s="38">
        <v>-344815508.10000002</v>
      </c>
      <c r="L74" s="41">
        <v>-417870439.69999999</v>
      </c>
      <c r="M74" s="32">
        <v>-344815508.10000002</v>
      </c>
      <c r="N74" s="32"/>
      <c r="O74" s="32"/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 t="s">
        <v>470</v>
      </c>
      <c r="V74" s="32" t="s">
        <v>641</v>
      </c>
      <c r="W74" s="32" t="s">
        <v>642</v>
      </c>
    </row>
    <row r="75" spans="1:23" x14ac:dyDescent="0.3">
      <c r="A75" s="30" t="str">
        <f>VLOOKUP(I75,Table!$B$3:$C$277,2,FALSE)</f>
        <v>BOOK VS. TAX DEPRECIATION</v>
      </c>
      <c r="B75" s="32">
        <v>50</v>
      </c>
      <c r="C75" s="32">
        <v>150</v>
      </c>
      <c r="D75" s="32" t="s">
        <v>603</v>
      </c>
      <c r="E75" s="32" t="s">
        <v>466</v>
      </c>
      <c r="F75" s="32" t="s">
        <v>467</v>
      </c>
      <c r="G75" s="34">
        <v>2821001</v>
      </c>
      <c r="H75" s="32" t="s">
        <v>478</v>
      </c>
      <c r="I75" s="32" t="s">
        <v>151</v>
      </c>
      <c r="J75" s="32" t="s">
        <v>640</v>
      </c>
      <c r="K75" s="38">
        <v>-1499504</v>
      </c>
      <c r="L75" s="41">
        <v>-1427859</v>
      </c>
      <c r="M75" s="32">
        <v>-1499504</v>
      </c>
      <c r="N75" s="32"/>
      <c r="O75" s="32"/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 t="s">
        <v>470</v>
      </c>
      <c r="V75" s="32" t="s">
        <v>641</v>
      </c>
      <c r="W75" s="32" t="s">
        <v>642</v>
      </c>
    </row>
    <row r="76" spans="1:23" x14ac:dyDescent="0.3">
      <c r="A76" s="30" t="str">
        <f>VLOOKUP(I76,Table!$B$3:$C$277,2,FALSE)</f>
        <v>BOOK VS. TAX DEPRECIATION</v>
      </c>
      <c r="B76" s="32">
        <v>50</v>
      </c>
      <c r="C76" s="32">
        <v>150</v>
      </c>
      <c r="D76" s="32" t="s">
        <v>603</v>
      </c>
      <c r="E76" s="32" t="s">
        <v>466</v>
      </c>
      <c r="F76" s="32" t="s">
        <v>467</v>
      </c>
      <c r="G76" s="34">
        <v>2821001</v>
      </c>
      <c r="H76" s="32" t="s">
        <v>153</v>
      </c>
      <c r="I76" s="32" t="s">
        <v>152</v>
      </c>
      <c r="J76" s="32" t="s">
        <v>640</v>
      </c>
      <c r="K76" s="38">
        <v>-1052723</v>
      </c>
      <c r="L76" s="41">
        <v>-1052723</v>
      </c>
      <c r="M76" s="32">
        <v>-1052723</v>
      </c>
      <c r="N76" s="32"/>
      <c r="O76" s="32"/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 t="s">
        <v>470</v>
      </c>
      <c r="V76" s="32" t="s">
        <v>641</v>
      </c>
      <c r="W76" s="32" t="s">
        <v>642</v>
      </c>
    </row>
    <row r="77" spans="1:23" x14ac:dyDescent="0.3">
      <c r="A77" s="30" t="str">
        <f>VLOOKUP(I77,Table!$B$3:$C$277,2,FALSE)</f>
        <v>BOOK VS. TAX DEPRECIATION</v>
      </c>
      <c r="B77" s="32">
        <v>50</v>
      </c>
      <c r="C77" s="32">
        <v>150</v>
      </c>
      <c r="D77" s="32" t="s">
        <v>603</v>
      </c>
      <c r="E77" s="32" t="s">
        <v>466</v>
      </c>
      <c r="F77" s="32" t="s">
        <v>467</v>
      </c>
      <c r="G77" s="34">
        <v>2821001</v>
      </c>
      <c r="H77" s="32" t="s">
        <v>479</v>
      </c>
      <c r="I77" s="32" t="s">
        <v>480</v>
      </c>
      <c r="J77" s="32" t="s">
        <v>640</v>
      </c>
      <c r="K77" s="38">
        <v>-33819178.350000001</v>
      </c>
      <c r="L77" s="41">
        <v>-33877506.200000003</v>
      </c>
      <c r="M77" s="32">
        <v>-33819178.350000001</v>
      </c>
      <c r="N77" s="32"/>
      <c r="O77" s="32"/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 t="s">
        <v>470</v>
      </c>
      <c r="V77" s="32" t="s">
        <v>641</v>
      </c>
      <c r="W77" s="32" t="s">
        <v>642</v>
      </c>
    </row>
    <row r="78" spans="1:23" x14ac:dyDescent="0.3">
      <c r="A78" s="30" t="str">
        <f>VLOOKUP(I78,Table!$B$3:$C$277,2,FALSE)</f>
        <v>CAPD INTEREST - SECTION 481(a) - CHANGE IN METHD</v>
      </c>
      <c r="B78" s="32">
        <v>50</v>
      </c>
      <c r="C78" s="32">
        <v>150</v>
      </c>
      <c r="D78" s="32" t="s">
        <v>603</v>
      </c>
      <c r="E78" s="32" t="s">
        <v>466</v>
      </c>
      <c r="F78" s="32" t="s">
        <v>467</v>
      </c>
      <c r="G78" s="34">
        <v>2821001</v>
      </c>
      <c r="H78" s="32" t="s">
        <v>83</v>
      </c>
      <c r="I78" s="32" t="s">
        <v>154</v>
      </c>
      <c r="J78" s="32" t="s">
        <v>640</v>
      </c>
      <c r="K78" s="38">
        <v>-477145.9</v>
      </c>
      <c r="L78" s="41">
        <v>-358237.6</v>
      </c>
      <c r="M78" s="32">
        <v>-477145.9</v>
      </c>
      <c r="N78" s="32"/>
      <c r="O78" s="32"/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 t="s">
        <v>470</v>
      </c>
      <c r="V78" s="32" t="s">
        <v>641</v>
      </c>
      <c r="W78" s="32" t="s">
        <v>642</v>
      </c>
    </row>
    <row r="79" spans="1:23" x14ac:dyDescent="0.3">
      <c r="A79" s="30" t="str">
        <f>VLOOKUP(I79,Table!$B$3:$C$277,2,FALSE)</f>
        <v>PJM INTEGRATION - SEC 481(a) - INTANG - DFD LABOR</v>
      </c>
      <c r="B79" s="32">
        <v>50</v>
      </c>
      <c r="C79" s="32">
        <v>150</v>
      </c>
      <c r="D79" s="32" t="s">
        <v>603</v>
      </c>
      <c r="E79" s="32" t="s">
        <v>466</v>
      </c>
      <c r="F79" s="32" t="s">
        <v>467</v>
      </c>
      <c r="G79" s="34">
        <v>2821001</v>
      </c>
      <c r="H79" s="32" t="s">
        <v>87</v>
      </c>
      <c r="I79" s="32" t="s">
        <v>158</v>
      </c>
      <c r="J79" s="32" t="s">
        <v>640</v>
      </c>
      <c r="K79" s="38">
        <v>-114472.11</v>
      </c>
      <c r="L79" s="41">
        <v>-58724.59</v>
      </c>
      <c r="M79" s="32">
        <v>-114472.11</v>
      </c>
      <c r="N79" s="32"/>
      <c r="O79" s="32"/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 t="s">
        <v>470</v>
      </c>
      <c r="V79" s="32" t="s">
        <v>641</v>
      </c>
      <c r="W79" s="32" t="s">
        <v>642</v>
      </c>
    </row>
    <row r="80" spans="1:23" x14ac:dyDescent="0.3">
      <c r="A80" s="30" t="str">
        <f>VLOOKUP(I80,Table!$B$3:$C$277,2,FALSE)</f>
        <v>R &amp; D DEDUCTION - SECTION 174</v>
      </c>
      <c r="B80" s="32">
        <v>50</v>
      </c>
      <c r="C80" s="32">
        <v>150</v>
      </c>
      <c r="D80" s="32" t="s">
        <v>603</v>
      </c>
      <c r="E80" s="32" t="s">
        <v>466</v>
      </c>
      <c r="F80" s="32" t="s">
        <v>467</v>
      </c>
      <c r="G80" s="34">
        <v>2821001</v>
      </c>
      <c r="H80" s="32" t="s">
        <v>481</v>
      </c>
      <c r="I80" s="32" t="s">
        <v>160</v>
      </c>
      <c r="J80" s="32" t="s">
        <v>640</v>
      </c>
      <c r="K80" s="38">
        <v>-58551.15</v>
      </c>
      <c r="L80" s="41">
        <v>-137674.6</v>
      </c>
      <c r="M80" s="32">
        <v>-58551.15</v>
      </c>
      <c r="N80" s="32"/>
      <c r="O80" s="32"/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 t="s">
        <v>470</v>
      </c>
      <c r="V80" s="32" t="s">
        <v>641</v>
      </c>
      <c r="W80" s="32" t="s">
        <v>642</v>
      </c>
    </row>
    <row r="81" spans="1:23" x14ac:dyDescent="0.3">
      <c r="A81" s="30" t="str">
        <f>VLOOKUP(I81,Table!$B$3:$C$277,2,FALSE)</f>
        <v>BK PLANT IN SERVICE-SFAS 143-ARO</v>
      </c>
      <c r="B81" s="32">
        <v>50</v>
      </c>
      <c r="C81" s="32">
        <v>150</v>
      </c>
      <c r="D81" s="32" t="s">
        <v>603</v>
      </c>
      <c r="E81" s="32" t="s">
        <v>466</v>
      </c>
      <c r="F81" s="32" t="s">
        <v>467</v>
      </c>
      <c r="G81" s="34">
        <v>2821001</v>
      </c>
      <c r="H81" s="32" t="s">
        <v>65</v>
      </c>
      <c r="I81" s="32" t="s">
        <v>168</v>
      </c>
      <c r="J81" s="32" t="s">
        <v>640</v>
      </c>
      <c r="K81" s="38">
        <v>447.44</v>
      </c>
      <c r="L81" s="41">
        <v>509.18</v>
      </c>
      <c r="M81" s="32">
        <v>447.44</v>
      </c>
      <c r="N81" s="32"/>
      <c r="O81" s="32"/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 t="s">
        <v>470</v>
      </c>
      <c r="V81" s="32" t="s">
        <v>641</v>
      </c>
      <c r="W81" s="32" t="s">
        <v>642</v>
      </c>
    </row>
    <row r="82" spans="1:23" x14ac:dyDescent="0.3">
      <c r="A82" s="30" t="str">
        <f>VLOOKUP(I82,Table!$B$3:$C$277,2,FALSE)</f>
        <v>GAIN/LOSS ON ACRS/MACRS PROPERTY</v>
      </c>
      <c r="B82" s="32">
        <v>50</v>
      </c>
      <c r="C82" s="32">
        <v>150</v>
      </c>
      <c r="D82" s="32" t="s">
        <v>603</v>
      </c>
      <c r="E82" s="32" t="s">
        <v>466</v>
      </c>
      <c r="F82" s="32" t="s">
        <v>467</v>
      </c>
      <c r="G82" s="34">
        <v>2821001</v>
      </c>
      <c r="H82" s="32" t="s">
        <v>98</v>
      </c>
      <c r="I82" s="32" t="s">
        <v>170</v>
      </c>
      <c r="J82" s="32" t="s">
        <v>640</v>
      </c>
      <c r="K82" s="38">
        <v>-13909548.300000001</v>
      </c>
      <c r="L82" s="41">
        <v>-14879834.4</v>
      </c>
      <c r="M82" s="32">
        <v>-13909548.300000001</v>
      </c>
      <c r="N82" s="32"/>
      <c r="O82" s="32"/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 t="s">
        <v>470</v>
      </c>
      <c r="V82" s="32" t="s">
        <v>641</v>
      </c>
      <c r="W82" s="32" t="s">
        <v>642</v>
      </c>
    </row>
    <row r="83" spans="1:23" x14ac:dyDescent="0.3">
      <c r="A83" s="30" t="str">
        <f>VLOOKUP(I83,Table!$B$3:$C$277,2,FALSE)</f>
        <v>GAIN/LOSS ON ACRS/MACRS PROPERTY</v>
      </c>
      <c r="B83" s="32">
        <v>50</v>
      </c>
      <c r="C83" s="32">
        <v>150</v>
      </c>
      <c r="D83" s="32" t="s">
        <v>603</v>
      </c>
      <c r="E83" s="32" t="s">
        <v>466</v>
      </c>
      <c r="F83" s="32" t="s">
        <v>467</v>
      </c>
      <c r="G83" s="34">
        <v>2821001</v>
      </c>
      <c r="H83" s="32" t="s">
        <v>489</v>
      </c>
      <c r="I83" s="32" t="s">
        <v>171</v>
      </c>
      <c r="J83" s="32" t="s">
        <v>640</v>
      </c>
      <c r="K83" s="38">
        <v>5328933</v>
      </c>
      <c r="L83" s="41">
        <v>5841101</v>
      </c>
      <c r="M83" s="32">
        <v>5328933</v>
      </c>
      <c r="N83" s="32"/>
      <c r="O83" s="32"/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 t="s">
        <v>470</v>
      </c>
      <c r="V83" s="32" t="s">
        <v>641</v>
      </c>
      <c r="W83" s="32" t="s">
        <v>642</v>
      </c>
    </row>
    <row r="84" spans="1:23" x14ac:dyDescent="0.3">
      <c r="A84" s="30" t="str">
        <f>VLOOKUP(I84,Table!$B$3:$C$277,2,FALSE)</f>
        <v>ABFUDC</v>
      </c>
      <c r="B84" s="32">
        <v>50</v>
      </c>
      <c r="C84" s="32">
        <v>150</v>
      </c>
      <c r="D84" s="32" t="s">
        <v>603</v>
      </c>
      <c r="E84" s="32" t="s">
        <v>466</v>
      </c>
      <c r="F84" s="32" t="s">
        <v>467</v>
      </c>
      <c r="G84" s="34">
        <v>2821001</v>
      </c>
      <c r="H84" s="32" t="s">
        <v>31</v>
      </c>
      <c r="I84" s="32" t="s">
        <v>174</v>
      </c>
      <c r="J84" s="32" t="s">
        <v>640</v>
      </c>
      <c r="K84" s="38">
        <v>-59082</v>
      </c>
      <c r="L84" s="41">
        <v>-59082</v>
      </c>
      <c r="M84" s="32">
        <v>-59082</v>
      </c>
      <c r="N84" s="32"/>
      <c r="O84" s="32"/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 t="s">
        <v>470</v>
      </c>
      <c r="V84" s="32" t="s">
        <v>641</v>
      </c>
      <c r="W84" s="32" t="s">
        <v>642</v>
      </c>
    </row>
    <row r="85" spans="1:23" x14ac:dyDescent="0.3">
      <c r="A85" s="30" t="str">
        <f>VLOOKUP(I85,Table!$B$3:$C$277,2,FALSE)</f>
        <v>ABFUDC</v>
      </c>
      <c r="B85" s="32">
        <v>50</v>
      </c>
      <c r="C85" s="32">
        <v>150</v>
      </c>
      <c r="D85" s="32" t="s">
        <v>603</v>
      </c>
      <c r="E85" s="32" t="s">
        <v>466</v>
      </c>
      <c r="F85" s="32" t="s">
        <v>467</v>
      </c>
      <c r="G85" s="34">
        <v>2821001</v>
      </c>
      <c r="H85" s="32" t="s">
        <v>491</v>
      </c>
      <c r="I85" s="32" t="s">
        <v>175</v>
      </c>
      <c r="J85" s="32" t="s">
        <v>640</v>
      </c>
      <c r="K85" s="38">
        <v>58795</v>
      </c>
      <c r="L85" s="41">
        <v>58971</v>
      </c>
      <c r="M85" s="32">
        <v>58795</v>
      </c>
      <c r="N85" s="32"/>
      <c r="O85" s="32"/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 t="s">
        <v>470</v>
      </c>
      <c r="V85" s="32" t="s">
        <v>641</v>
      </c>
      <c r="W85" s="32" t="s">
        <v>642</v>
      </c>
    </row>
    <row r="86" spans="1:23" x14ac:dyDescent="0.3">
      <c r="A86" s="30" t="str">
        <f>VLOOKUP(I86,Table!$B$3:$C$277,2,FALSE)</f>
        <v>ABFUDC - TRANSMISSION</v>
      </c>
      <c r="B86" s="32">
        <v>50</v>
      </c>
      <c r="C86" s="32">
        <v>150</v>
      </c>
      <c r="D86" s="32" t="s">
        <v>603</v>
      </c>
      <c r="E86" s="32" t="s">
        <v>466</v>
      </c>
      <c r="F86" s="32" t="s">
        <v>467</v>
      </c>
      <c r="G86" s="34">
        <v>2821001</v>
      </c>
      <c r="H86" s="32" t="s">
        <v>492</v>
      </c>
      <c r="I86" s="32" t="s">
        <v>493</v>
      </c>
      <c r="J86" s="32" t="s">
        <v>640</v>
      </c>
      <c r="K86" s="38">
        <v>-2314188.7000000002</v>
      </c>
      <c r="L86" s="41">
        <v>-2587288.7799999998</v>
      </c>
      <c r="M86" s="32">
        <v>-2314188.7000000002</v>
      </c>
      <c r="N86" s="32"/>
      <c r="O86" s="32"/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 t="s">
        <v>470</v>
      </c>
      <c r="V86" s="32" t="s">
        <v>641</v>
      </c>
      <c r="W86" s="32" t="s">
        <v>642</v>
      </c>
    </row>
    <row r="87" spans="1:23" x14ac:dyDescent="0.3">
      <c r="A87" s="30" t="str">
        <f>VLOOKUP(I87,Table!$B$3:$C$277,2,FALSE)</f>
        <v>ABFUDC - TRANSMISSION</v>
      </c>
      <c r="B87" s="32">
        <v>50</v>
      </c>
      <c r="C87" s="32">
        <v>150</v>
      </c>
      <c r="D87" s="32" t="s">
        <v>603</v>
      </c>
      <c r="E87" s="32" t="s">
        <v>466</v>
      </c>
      <c r="F87" s="32" t="s">
        <v>467</v>
      </c>
      <c r="G87" s="34">
        <v>2821001</v>
      </c>
      <c r="H87" s="32" t="s">
        <v>494</v>
      </c>
      <c r="I87" s="32" t="s">
        <v>495</v>
      </c>
      <c r="J87" s="32" t="s">
        <v>640</v>
      </c>
      <c r="K87" s="38">
        <v>893641</v>
      </c>
      <c r="L87" s="41">
        <v>975505</v>
      </c>
      <c r="M87" s="32">
        <v>893641</v>
      </c>
      <c r="N87" s="32"/>
      <c r="O87" s="32"/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 t="s">
        <v>470</v>
      </c>
      <c r="V87" s="32" t="s">
        <v>641</v>
      </c>
      <c r="W87" s="32" t="s">
        <v>642</v>
      </c>
    </row>
    <row r="88" spans="1:23" x14ac:dyDescent="0.3">
      <c r="A88" s="30" t="str">
        <f>VLOOKUP(I88,Table!$B$3:$C$277,2,FALSE)</f>
        <v>ABFUDC - GENERAL</v>
      </c>
      <c r="B88" s="32">
        <v>50</v>
      </c>
      <c r="C88" s="32">
        <v>150</v>
      </c>
      <c r="D88" s="32" t="s">
        <v>603</v>
      </c>
      <c r="E88" s="32" t="s">
        <v>466</v>
      </c>
      <c r="F88" s="32" t="s">
        <v>467</v>
      </c>
      <c r="G88" s="34">
        <v>2821001</v>
      </c>
      <c r="H88" s="32" t="s">
        <v>496</v>
      </c>
      <c r="I88" s="32" t="s">
        <v>497</v>
      </c>
      <c r="J88" s="32" t="s">
        <v>640</v>
      </c>
      <c r="K88" s="38">
        <v>-23373</v>
      </c>
      <c r="L88" s="41">
        <v>-23373</v>
      </c>
      <c r="M88" s="32">
        <v>-23373</v>
      </c>
      <c r="N88" s="32"/>
      <c r="O88" s="32"/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 t="s">
        <v>470</v>
      </c>
      <c r="V88" s="32" t="s">
        <v>641</v>
      </c>
      <c r="W88" s="32" t="s">
        <v>642</v>
      </c>
    </row>
    <row r="89" spans="1:23" x14ac:dyDescent="0.3">
      <c r="A89" s="30" t="str">
        <f>VLOOKUP(I89,Table!$B$3:$C$277,2,FALSE)</f>
        <v>ABFUDC - GENERAL</v>
      </c>
      <c r="B89" s="32">
        <v>50</v>
      </c>
      <c r="C89" s="32">
        <v>150</v>
      </c>
      <c r="D89" s="32" t="s">
        <v>603</v>
      </c>
      <c r="E89" s="32" t="s">
        <v>466</v>
      </c>
      <c r="F89" s="32" t="s">
        <v>467</v>
      </c>
      <c r="G89" s="34">
        <v>2821001</v>
      </c>
      <c r="H89" s="32" t="s">
        <v>498</v>
      </c>
      <c r="I89" s="32" t="s">
        <v>499</v>
      </c>
      <c r="J89" s="32" t="s">
        <v>640</v>
      </c>
      <c r="K89" s="38">
        <v>17081</v>
      </c>
      <c r="L89" s="41">
        <v>17860</v>
      </c>
      <c r="M89" s="32">
        <v>17081</v>
      </c>
      <c r="N89" s="32"/>
      <c r="O89" s="32"/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 t="s">
        <v>470</v>
      </c>
      <c r="V89" s="32" t="s">
        <v>641</v>
      </c>
      <c r="W89" s="32" t="s">
        <v>642</v>
      </c>
    </row>
    <row r="90" spans="1:23" x14ac:dyDescent="0.3">
      <c r="A90" s="30" t="str">
        <f>VLOOKUP(I90,Table!$B$3:$C$277,2,FALSE)</f>
        <v>TAXES CAPITALIZED</v>
      </c>
      <c r="B90" s="32">
        <v>50</v>
      </c>
      <c r="C90" s="32">
        <v>150</v>
      </c>
      <c r="D90" s="32" t="s">
        <v>603</v>
      </c>
      <c r="E90" s="32" t="s">
        <v>466</v>
      </c>
      <c r="F90" s="32" t="s">
        <v>467</v>
      </c>
      <c r="G90" s="34">
        <v>2821001</v>
      </c>
      <c r="H90" s="32" t="s">
        <v>32</v>
      </c>
      <c r="I90" s="32" t="s">
        <v>206</v>
      </c>
      <c r="J90" s="32" t="s">
        <v>640</v>
      </c>
      <c r="K90" s="38">
        <v>-629080</v>
      </c>
      <c r="L90" s="41">
        <v>-629080</v>
      </c>
      <c r="M90" s="32">
        <v>-629080</v>
      </c>
      <c r="N90" s="32"/>
      <c r="O90" s="32"/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 t="s">
        <v>470</v>
      </c>
      <c r="V90" s="32" t="s">
        <v>641</v>
      </c>
      <c r="W90" s="32" t="s">
        <v>642</v>
      </c>
    </row>
    <row r="91" spans="1:23" x14ac:dyDescent="0.3">
      <c r="A91" s="30" t="str">
        <f>VLOOKUP(I91,Table!$B$3:$C$277,2,FALSE)</f>
        <v>TAXES CAPITALIZED</v>
      </c>
      <c r="B91" s="32">
        <v>50</v>
      </c>
      <c r="C91" s="32">
        <v>150</v>
      </c>
      <c r="D91" s="32" t="s">
        <v>603</v>
      </c>
      <c r="E91" s="32" t="s">
        <v>466</v>
      </c>
      <c r="F91" s="32" t="s">
        <v>467</v>
      </c>
      <c r="G91" s="34">
        <v>2821001</v>
      </c>
      <c r="H91" s="32" t="s">
        <v>504</v>
      </c>
      <c r="I91" s="32" t="s">
        <v>208</v>
      </c>
      <c r="J91" s="32" t="s">
        <v>640</v>
      </c>
      <c r="K91" s="38">
        <v>627939</v>
      </c>
      <c r="L91" s="41">
        <v>629080</v>
      </c>
      <c r="M91" s="32">
        <v>627939</v>
      </c>
      <c r="N91" s="32"/>
      <c r="O91" s="32"/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 t="s">
        <v>470</v>
      </c>
      <c r="V91" s="32" t="s">
        <v>641</v>
      </c>
      <c r="W91" s="32" t="s">
        <v>642</v>
      </c>
    </row>
    <row r="92" spans="1:23" x14ac:dyDescent="0.3">
      <c r="A92" s="30" t="str">
        <f>VLOOKUP(I92,Table!$B$3:$C$277,2,FALSE)</f>
        <v>PENSIONS CAPITALIZED</v>
      </c>
      <c r="B92" s="32">
        <v>50</v>
      </c>
      <c r="C92" s="32">
        <v>150</v>
      </c>
      <c r="D92" s="32" t="s">
        <v>603</v>
      </c>
      <c r="E92" s="32" t="s">
        <v>466</v>
      </c>
      <c r="F92" s="32" t="s">
        <v>467</v>
      </c>
      <c r="G92" s="34">
        <v>2821001</v>
      </c>
      <c r="H92" s="32" t="s">
        <v>33</v>
      </c>
      <c r="I92" s="32" t="s">
        <v>224</v>
      </c>
      <c r="J92" s="32" t="s">
        <v>640</v>
      </c>
      <c r="K92" s="38">
        <v>-273853</v>
      </c>
      <c r="L92" s="41">
        <v>-273853</v>
      </c>
      <c r="M92" s="32">
        <v>-273853</v>
      </c>
      <c r="N92" s="32"/>
      <c r="O92" s="32"/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 t="s">
        <v>470</v>
      </c>
      <c r="V92" s="32" t="s">
        <v>641</v>
      </c>
      <c r="W92" s="32" t="s">
        <v>642</v>
      </c>
    </row>
    <row r="93" spans="1:23" x14ac:dyDescent="0.3">
      <c r="A93" s="30" t="str">
        <f>VLOOKUP(I93,Table!$B$3:$C$277,2,FALSE)</f>
        <v>PENSIONS CAPITALIZED</v>
      </c>
      <c r="B93" s="32">
        <v>50</v>
      </c>
      <c r="C93" s="32">
        <v>150</v>
      </c>
      <c r="D93" s="32" t="s">
        <v>603</v>
      </c>
      <c r="E93" s="32" t="s">
        <v>466</v>
      </c>
      <c r="F93" s="32" t="s">
        <v>467</v>
      </c>
      <c r="G93" s="34">
        <v>2821001</v>
      </c>
      <c r="H93" s="32" t="s">
        <v>505</v>
      </c>
      <c r="I93" s="32" t="s">
        <v>226</v>
      </c>
      <c r="J93" s="32" t="s">
        <v>640</v>
      </c>
      <c r="K93" s="38">
        <v>273939</v>
      </c>
      <c r="L93" s="41">
        <v>273853</v>
      </c>
      <c r="M93" s="32">
        <v>273939</v>
      </c>
      <c r="N93" s="32"/>
      <c r="O93" s="32"/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 t="s">
        <v>470</v>
      </c>
      <c r="V93" s="32" t="s">
        <v>641</v>
      </c>
      <c r="W93" s="32" t="s">
        <v>642</v>
      </c>
    </row>
    <row r="94" spans="1:23" x14ac:dyDescent="0.3">
      <c r="A94" s="30" t="str">
        <f>VLOOKUP(I94,Table!$B$3:$C$277,2,FALSE)</f>
        <v>SEC 481 PENS/OPEB ADJUSTMENT</v>
      </c>
      <c r="B94" s="32">
        <v>50</v>
      </c>
      <c r="C94" s="32">
        <v>150</v>
      </c>
      <c r="D94" s="32" t="s">
        <v>603</v>
      </c>
      <c r="E94" s="32" t="s">
        <v>466</v>
      </c>
      <c r="F94" s="32" t="s">
        <v>467</v>
      </c>
      <c r="G94" s="34">
        <v>2821001</v>
      </c>
      <c r="H94" s="32" t="s">
        <v>34</v>
      </c>
      <c r="I94" s="32" t="s">
        <v>239</v>
      </c>
      <c r="J94" s="32" t="s">
        <v>640</v>
      </c>
      <c r="K94" s="38">
        <v>2021.55</v>
      </c>
      <c r="L94" s="41">
        <v>2021.55</v>
      </c>
      <c r="M94" s="32">
        <v>2021.55</v>
      </c>
      <c r="N94" s="32"/>
      <c r="O94" s="32"/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 t="s">
        <v>470</v>
      </c>
      <c r="V94" s="32" t="s">
        <v>641</v>
      </c>
      <c r="W94" s="32" t="s">
        <v>642</v>
      </c>
    </row>
    <row r="95" spans="1:23" x14ac:dyDescent="0.3">
      <c r="A95" s="30" t="str">
        <f>VLOOKUP(I95,Table!$B$3:$C$277,2,FALSE)</f>
        <v>SAVINGS PLAN CAPITALIZED</v>
      </c>
      <c r="B95" s="32">
        <v>50</v>
      </c>
      <c r="C95" s="32">
        <v>150</v>
      </c>
      <c r="D95" s="32" t="s">
        <v>603</v>
      </c>
      <c r="E95" s="32" t="s">
        <v>466</v>
      </c>
      <c r="F95" s="32" t="s">
        <v>467</v>
      </c>
      <c r="G95" s="34">
        <v>2821001</v>
      </c>
      <c r="H95" s="32" t="s">
        <v>35</v>
      </c>
      <c r="I95" s="32" t="s">
        <v>240</v>
      </c>
      <c r="J95" s="32" t="s">
        <v>640</v>
      </c>
      <c r="K95" s="38">
        <v>-146852</v>
      </c>
      <c r="L95" s="41">
        <v>-146852</v>
      </c>
      <c r="M95" s="32">
        <v>-146852</v>
      </c>
      <c r="N95" s="32"/>
      <c r="O95" s="32"/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 t="s">
        <v>470</v>
      </c>
      <c r="V95" s="32" t="s">
        <v>641</v>
      </c>
      <c r="W95" s="32" t="s">
        <v>642</v>
      </c>
    </row>
    <row r="96" spans="1:23" x14ac:dyDescent="0.3">
      <c r="A96" s="30" t="str">
        <f>VLOOKUP(I96,Table!$B$3:$C$277,2,FALSE)</f>
        <v>SAVINGS PLAN CAPITALIZED</v>
      </c>
      <c r="B96" s="32">
        <v>50</v>
      </c>
      <c r="C96" s="32">
        <v>150</v>
      </c>
      <c r="D96" s="32" t="s">
        <v>603</v>
      </c>
      <c r="E96" s="32" t="s">
        <v>466</v>
      </c>
      <c r="F96" s="32" t="s">
        <v>467</v>
      </c>
      <c r="G96" s="34">
        <v>2821001</v>
      </c>
      <c r="H96" s="32" t="s">
        <v>506</v>
      </c>
      <c r="I96" s="32" t="s">
        <v>242</v>
      </c>
      <c r="J96" s="32" t="s">
        <v>640</v>
      </c>
      <c r="K96" s="38">
        <v>146539</v>
      </c>
      <c r="L96" s="41">
        <v>146852</v>
      </c>
      <c r="M96" s="32">
        <v>146539</v>
      </c>
      <c r="N96" s="32"/>
      <c r="O96" s="32"/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 t="s">
        <v>470</v>
      </c>
      <c r="V96" s="32" t="s">
        <v>641</v>
      </c>
      <c r="W96" s="32" t="s">
        <v>642</v>
      </c>
    </row>
    <row r="97" spans="1:23" x14ac:dyDescent="0.3">
      <c r="A97" s="30" t="str">
        <f>VLOOKUP(I97,Table!$B$3:$C$277,2,FALSE)</f>
        <v>PERCENT REPAIR ALLOWANCE</v>
      </c>
      <c r="B97" s="32">
        <v>50</v>
      </c>
      <c r="C97" s="32">
        <v>150</v>
      </c>
      <c r="D97" s="32" t="s">
        <v>603</v>
      </c>
      <c r="E97" s="32" t="s">
        <v>466</v>
      </c>
      <c r="F97" s="32" t="s">
        <v>467</v>
      </c>
      <c r="G97" s="34">
        <v>2821001</v>
      </c>
      <c r="H97" s="32" t="s">
        <v>36</v>
      </c>
      <c r="I97" s="32" t="s">
        <v>268</v>
      </c>
      <c r="J97" s="32" t="s">
        <v>640</v>
      </c>
      <c r="K97" s="38">
        <v>-7691586.9100000001</v>
      </c>
      <c r="L97" s="41">
        <v>-7691586.9100000001</v>
      </c>
      <c r="M97" s="32">
        <v>-7691586.9100000001</v>
      </c>
      <c r="N97" s="32"/>
      <c r="O97" s="32"/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 t="s">
        <v>470</v>
      </c>
      <c r="V97" s="32" t="s">
        <v>641</v>
      </c>
      <c r="W97" s="32" t="s">
        <v>642</v>
      </c>
    </row>
    <row r="98" spans="1:23" x14ac:dyDescent="0.3">
      <c r="A98" s="30" t="str">
        <f>VLOOKUP(I98,Table!$B$3:$C$277,2,FALSE)</f>
        <v>PERCENT REPAIR ALLOWANCE</v>
      </c>
      <c r="B98" s="32">
        <v>50</v>
      </c>
      <c r="C98" s="32">
        <v>150</v>
      </c>
      <c r="D98" s="32" t="s">
        <v>603</v>
      </c>
      <c r="E98" s="32" t="s">
        <v>466</v>
      </c>
      <c r="F98" s="32" t="s">
        <v>467</v>
      </c>
      <c r="G98" s="34">
        <v>2821001</v>
      </c>
      <c r="H98" s="32" t="s">
        <v>507</v>
      </c>
      <c r="I98" s="32" t="s">
        <v>269</v>
      </c>
      <c r="J98" s="32" t="s">
        <v>640</v>
      </c>
      <c r="K98" s="38">
        <v>5597592</v>
      </c>
      <c r="L98" s="41">
        <v>5780847</v>
      </c>
      <c r="M98" s="32">
        <v>5597592</v>
      </c>
      <c r="N98" s="32"/>
      <c r="O98" s="32"/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 t="s">
        <v>470</v>
      </c>
      <c r="V98" s="32" t="s">
        <v>641</v>
      </c>
      <c r="W98" s="32" t="s">
        <v>642</v>
      </c>
    </row>
    <row r="99" spans="1:23" x14ac:dyDescent="0.3">
      <c r="A99" s="30" t="str">
        <f>VLOOKUP(I99,Table!$B$3:$C$277,2,FALSE)</f>
        <v>CAPITALIZED RELOCATION COSTS</v>
      </c>
      <c r="B99" s="32">
        <v>50</v>
      </c>
      <c r="C99" s="32">
        <v>150</v>
      </c>
      <c r="D99" s="32" t="s">
        <v>603</v>
      </c>
      <c r="E99" s="32" t="s">
        <v>466</v>
      </c>
      <c r="F99" s="32" t="s">
        <v>467</v>
      </c>
      <c r="G99" s="34">
        <v>2821001</v>
      </c>
      <c r="H99" s="32" t="s">
        <v>85</v>
      </c>
      <c r="I99" s="32" t="s">
        <v>272</v>
      </c>
      <c r="J99" s="32" t="s">
        <v>640</v>
      </c>
      <c r="K99" s="38">
        <v>-556082.1</v>
      </c>
      <c r="L99" s="41">
        <v>-566900.6</v>
      </c>
      <c r="M99" s="32">
        <v>-556082.1</v>
      </c>
      <c r="N99" s="32"/>
      <c r="O99" s="32"/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 t="s">
        <v>470</v>
      </c>
      <c r="V99" s="32" t="s">
        <v>641</v>
      </c>
      <c r="W99" s="32" t="s">
        <v>642</v>
      </c>
    </row>
    <row r="100" spans="1:23" x14ac:dyDescent="0.3">
      <c r="A100" s="30" t="str">
        <f>VLOOKUP(I100,Table!$B$3:$C$277,2,FALSE)</f>
        <v>CAPITALIZED RELOCATION COSTS</v>
      </c>
      <c r="B100" s="32">
        <v>50</v>
      </c>
      <c r="C100" s="32">
        <v>150</v>
      </c>
      <c r="D100" s="32" t="s">
        <v>603</v>
      </c>
      <c r="E100" s="32" t="s">
        <v>466</v>
      </c>
      <c r="F100" s="32" t="s">
        <v>467</v>
      </c>
      <c r="G100" s="34">
        <v>2821001</v>
      </c>
      <c r="H100" s="32" t="s">
        <v>509</v>
      </c>
      <c r="I100" s="32" t="s">
        <v>273</v>
      </c>
      <c r="J100" s="32" t="s">
        <v>640</v>
      </c>
      <c r="K100" s="38">
        <v>138627</v>
      </c>
      <c r="L100" s="41">
        <v>156477</v>
      </c>
      <c r="M100" s="32">
        <v>138627</v>
      </c>
      <c r="N100" s="32"/>
      <c r="O100" s="32"/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 t="s">
        <v>470</v>
      </c>
      <c r="V100" s="32" t="s">
        <v>641</v>
      </c>
      <c r="W100" s="32" t="s">
        <v>642</v>
      </c>
    </row>
    <row r="101" spans="1:23" x14ac:dyDescent="0.3">
      <c r="A101" s="30" t="str">
        <f>VLOOKUP(I101,Table!$B$3:$C$277,2,FALSE)</f>
        <v>GAIN ON REACQUIRED DEBT</v>
      </c>
      <c r="B101" s="32">
        <v>50</v>
      </c>
      <c r="C101" s="32">
        <v>150</v>
      </c>
      <c r="D101" s="32" t="s">
        <v>603</v>
      </c>
      <c r="E101" s="32" t="s">
        <v>466</v>
      </c>
      <c r="F101" s="32" t="s">
        <v>467</v>
      </c>
      <c r="G101" s="34">
        <v>2821001</v>
      </c>
      <c r="H101" s="32" t="s">
        <v>129</v>
      </c>
      <c r="I101" s="32" t="s">
        <v>432</v>
      </c>
      <c r="J101" s="32" t="s">
        <v>640</v>
      </c>
      <c r="K101" s="38">
        <v>-972065</v>
      </c>
      <c r="L101" s="41">
        <v>-972065</v>
      </c>
      <c r="M101" s="32">
        <v>-972065</v>
      </c>
      <c r="N101" s="32"/>
      <c r="O101" s="32"/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 t="s">
        <v>470</v>
      </c>
      <c r="V101" s="32" t="s">
        <v>641</v>
      </c>
      <c r="W101" s="32" t="s">
        <v>642</v>
      </c>
    </row>
    <row r="102" spans="1:23" x14ac:dyDescent="0.3">
      <c r="A102" s="30" t="str">
        <f>VLOOKUP(I102,Table!$B$3:$C$277,2,FALSE)</f>
        <v>GAIN ON REACQUIRED DEBT</v>
      </c>
      <c r="B102" s="32">
        <v>50</v>
      </c>
      <c r="C102" s="32">
        <v>150</v>
      </c>
      <c r="D102" s="32" t="s">
        <v>603</v>
      </c>
      <c r="E102" s="32" t="s">
        <v>466</v>
      </c>
      <c r="F102" s="32" t="s">
        <v>467</v>
      </c>
      <c r="G102" s="34">
        <v>2821001</v>
      </c>
      <c r="H102" s="32" t="s">
        <v>515</v>
      </c>
      <c r="I102" s="32" t="s">
        <v>433</v>
      </c>
      <c r="J102" s="32" t="s">
        <v>640</v>
      </c>
      <c r="K102" s="38">
        <v>971658</v>
      </c>
      <c r="L102" s="41">
        <v>972065</v>
      </c>
      <c r="M102" s="32">
        <v>971658</v>
      </c>
      <c r="N102" s="32"/>
      <c r="O102" s="32"/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 t="s">
        <v>470</v>
      </c>
      <c r="V102" s="32" t="s">
        <v>641</v>
      </c>
      <c r="W102" s="32" t="s">
        <v>642</v>
      </c>
    </row>
    <row r="103" spans="1:23" x14ac:dyDescent="0.3">
      <c r="K103" s="33"/>
      <c r="L103" s="43"/>
    </row>
    <row r="104" spans="1:23" x14ac:dyDescent="0.3">
      <c r="K104" s="40">
        <f>SUBTOTAL(9,K3:K103)</f>
        <v>-1631123389.7100003</v>
      </c>
      <c r="L104" s="44">
        <f>SUBTOTAL(9,L3:L103)</f>
        <v>-1799314927.6699998</v>
      </c>
    </row>
    <row r="106" spans="1:23" x14ac:dyDescent="0.3">
      <c r="G106" s="28">
        <v>140</v>
      </c>
      <c r="H106" s="28" t="s">
        <v>530</v>
      </c>
      <c r="L106" s="37">
        <f>SUMIF($C$3:$C$102,G106,L$3:L$102)</f>
        <v>-576051503.00999999</v>
      </c>
    </row>
    <row r="107" spans="1:23" x14ac:dyDescent="0.3">
      <c r="G107" s="28">
        <v>215</v>
      </c>
      <c r="H107" s="28" t="s">
        <v>531</v>
      </c>
      <c r="L107" s="37">
        <f>SUMIF($C$3:$C$102,G107,L$3:L$102)</f>
        <v>-755582978.27999973</v>
      </c>
    </row>
    <row r="108" spans="1:23" x14ac:dyDescent="0.3">
      <c r="G108" s="28">
        <v>150</v>
      </c>
      <c r="H108" s="28" t="s">
        <v>532</v>
      </c>
      <c r="L108" s="37">
        <f>SUMIF($C$3:$C$102,G108,L$3:L$102)</f>
        <v>-467680446.38</v>
      </c>
    </row>
    <row r="109" spans="1:23" x14ac:dyDescent="0.3">
      <c r="L109" s="48">
        <f>SUM(L106:L108)</f>
        <v>-1799314927.6699996</v>
      </c>
    </row>
    <row r="110" spans="1:23" x14ac:dyDescent="0.3">
      <c r="L110" s="28" t="b">
        <f>L104=L109</f>
        <v>1</v>
      </c>
    </row>
  </sheetData>
  <autoFilter ref="A2:W102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pane ySplit="2" topLeftCell="A3" activePane="bottomLeft" state="frozen"/>
      <selection activeCell="C14" sqref="C14"/>
      <selection pane="bottomLeft" activeCell="C14" sqref="C14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3.109375" style="69" bestFit="1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30"/>
      <c r="B1" s="29" t="s">
        <v>859</v>
      </c>
      <c r="E1" s="118" t="s">
        <v>858</v>
      </c>
    </row>
    <row r="2" spans="1:23" x14ac:dyDescent="0.3">
      <c r="A2" s="31" t="s">
        <v>529</v>
      </c>
      <c r="B2" s="32" t="s">
        <v>444</v>
      </c>
      <c r="C2" s="32" t="s">
        <v>445</v>
      </c>
      <c r="D2" s="32" t="s">
        <v>446</v>
      </c>
      <c r="E2" s="32" t="s">
        <v>447</v>
      </c>
      <c r="F2" s="32" t="s">
        <v>448</v>
      </c>
      <c r="G2" s="32" t="s">
        <v>449</v>
      </c>
      <c r="H2" s="32" t="s">
        <v>450</v>
      </c>
      <c r="I2" s="32" t="s">
        <v>451</v>
      </c>
      <c r="J2" s="32" t="s">
        <v>452</v>
      </c>
      <c r="K2" s="75" t="s">
        <v>453</v>
      </c>
      <c r="L2" s="76" t="s">
        <v>454</v>
      </c>
      <c r="M2" s="32" t="s">
        <v>455</v>
      </c>
      <c r="N2" s="32" t="s">
        <v>456</v>
      </c>
      <c r="O2" s="32" t="s">
        <v>457</v>
      </c>
      <c r="P2" s="32" t="s">
        <v>458</v>
      </c>
      <c r="Q2" s="32" t="s">
        <v>459</v>
      </c>
      <c r="R2" s="32" t="s">
        <v>460</v>
      </c>
      <c r="S2" s="32" t="s">
        <v>461</v>
      </c>
      <c r="T2" s="32" t="s">
        <v>462</v>
      </c>
      <c r="U2" s="32" t="s">
        <v>463</v>
      </c>
      <c r="V2" s="32" t="s">
        <v>464</v>
      </c>
      <c r="W2" s="32" t="s">
        <v>465</v>
      </c>
    </row>
    <row r="3" spans="1:23" x14ac:dyDescent="0.3">
      <c r="A3" s="30" t="str">
        <f>VLOOKUP(I3,'Table (6)'!$B$3:$C$390,2,FALSE)</f>
        <v>NOL &amp; TAX CREDIT C/F - DEF TAX ASSET</v>
      </c>
      <c r="B3" s="88">
        <v>50</v>
      </c>
      <c r="C3" s="88">
        <v>230</v>
      </c>
      <c r="D3" s="88" t="s">
        <v>1135</v>
      </c>
      <c r="E3" s="88" t="s">
        <v>466</v>
      </c>
      <c r="F3" s="88" t="s">
        <v>762</v>
      </c>
      <c r="G3" s="34">
        <v>1901001</v>
      </c>
      <c r="H3" s="88" t="s">
        <v>803</v>
      </c>
      <c r="I3" s="88" t="s">
        <v>802</v>
      </c>
      <c r="J3" s="88" t="s">
        <v>640</v>
      </c>
      <c r="K3" s="91">
        <v>12811</v>
      </c>
      <c r="L3" s="92">
        <v>4209</v>
      </c>
      <c r="M3" s="88">
        <v>12811</v>
      </c>
      <c r="N3" s="88"/>
      <c r="O3" s="88"/>
      <c r="P3" s="88">
        <v>0</v>
      </c>
      <c r="Q3" s="88">
        <v>0</v>
      </c>
      <c r="R3" s="88">
        <v>0</v>
      </c>
      <c r="S3" s="88">
        <v>0</v>
      </c>
      <c r="T3" s="88">
        <v>0</v>
      </c>
      <c r="U3" s="88" t="s">
        <v>470</v>
      </c>
      <c r="V3" s="88" t="s">
        <v>641</v>
      </c>
      <c r="W3" s="88" t="s">
        <v>642</v>
      </c>
    </row>
    <row r="4" spans="1:23" x14ac:dyDescent="0.3">
      <c r="A4" s="30" t="str">
        <f>VLOOKUP(I4,'Table (6)'!$B$3:$C$390,2,FALSE)</f>
        <v>CIAC - BOOK RECEIPTS</v>
      </c>
      <c r="B4" s="88">
        <v>50</v>
      </c>
      <c r="C4" s="88">
        <v>230</v>
      </c>
      <c r="D4" s="88" t="s">
        <v>1135</v>
      </c>
      <c r="E4" s="88" t="s">
        <v>466</v>
      </c>
      <c r="F4" s="88" t="s">
        <v>762</v>
      </c>
      <c r="G4" s="34">
        <v>1901001</v>
      </c>
      <c r="H4" s="88" t="s">
        <v>1023</v>
      </c>
      <c r="I4" s="88" t="s">
        <v>1077</v>
      </c>
      <c r="J4" s="88" t="s">
        <v>640</v>
      </c>
      <c r="K4" s="91">
        <v>417405.31</v>
      </c>
      <c r="L4" s="92">
        <v>289776.5</v>
      </c>
      <c r="M4" s="88">
        <v>417405.31</v>
      </c>
      <c r="N4" s="88"/>
      <c r="O4" s="88"/>
      <c r="P4" s="88">
        <v>0</v>
      </c>
      <c r="Q4" s="88">
        <v>0</v>
      </c>
      <c r="R4" s="88">
        <v>0</v>
      </c>
      <c r="S4" s="88">
        <v>0</v>
      </c>
      <c r="T4" s="88">
        <v>0</v>
      </c>
      <c r="U4" s="88" t="s">
        <v>470</v>
      </c>
      <c r="V4" s="88" t="s">
        <v>641</v>
      </c>
      <c r="W4" s="88" t="s">
        <v>642</v>
      </c>
    </row>
    <row r="5" spans="1:23" x14ac:dyDescent="0.3">
      <c r="A5" s="30" t="str">
        <f>VLOOKUP(I5,'Table (6)'!$B$3:$C$390,2,FALSE)</f>
        <v>ACCRUED BK PENSION EXPENSE</v>
      </c>
      <c r="B5" s="88">
        <v>50</v>
      </c>
      <c r="C5" s="88">
        <v>230</v>
      </c>
      <c r="D5" s="88" t="s">
        <v>1135</v>
      </c>
      <c r="E5" s="88" t="s">
        <v>466</v>
      </c>
      <c r="F5" s="88" t="s">
        <v>762</v>
      </c>
      <c r="G5" s="34">
        <v>1901001</v>
      </c>
      <c r="H5" s="88" t="s">
        <v>56</v>
      </c>
      <c r="I5" s="88" t="s">
        <v>536</v>
      </c>
      <c r="J5" s="88" t="s">
        <v>640</v>
      </c>
      <c r="K5" s="91">
        <v>-1163458.92</v>
      </c>
      <c r="L5" s="92">
        <v>-1125349.18</v>
      </c>
      <c r="M5" s="88">
        <v>-1163458.92</v>
      </c>
      <c r="N5" s="88"/>
      <c r="O5" s="88"/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 t="s">
        <v>470</v>
      </c>
      <c r="V5" s="88" t="s">
        <v>641</v>
      </c>
      <c r="W5" s="88" t="s">
        <v>642</v>
      </c>
    </row>
    <row r="6" spans="1:23" x14ac:dyDescent="0.3">
      <c r="A6" s="30" t="str">
        <f>VLOOKUP(I6,'Table (6)'!$B$3:$C$390,2,FALSE)</f>
        <v>ACCRD COMPANYWIDE INCENTV PLAN</v>
      </c>
      <c r="B6" s="88">
        <v>50</v>
      </c>
      <c r="C6" s="88">
        <v>230</v>
      </c>
      <c r="D6" s="88" t="s">
        <v>1135</v>
      </c>
      <c r="E6" s="88" t="s">
        <v>466</v>
      </c>
      <c r="F6" s="88" t="s">
        <v>762</v>
      </c>
      <c r="G6" s="34">
        <v>1901001</v>
      </c>
      <c r="H6" s="88" t="s">
        <v>734</v>
      </c>
      <c r="I6" s="88" t="s">
        <v>790</v>
      </c>
      <c r="J6" s="88" t="s">
        <v>640</v>
      </c>
      <c r="K6" s="91">
        <v>155058.19</v>
      </c>
      <c r="L6" s="92">
        <v>148290.16</v>
      </c>
      <c r="M6" s="88">
        <v>155058.19</v>
      </c>
      <c r="N6" s="88"/>
      <c r="O6" s="88"/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 t="s">
        <v>470</v>
      </c>
      <c r="V6" s="88" t="s">
        <v>641</v>
      </c>
      <c r="W6" s="88" t="s">
        <v>642</v>
      </c>
    </row>
    <row r="7" spans="1:23" x14ac:dyDescent="0.3">
      <c r="A7" s="30" t="str">
        <f>VLOOKUP(I7,'Table (6)'!$B$3:$C$390,2,FALSE)</f>
        <v>ACCRUED BOOK VACATION PAY</v>
      </c>
      <c r="B7" s="88">
        <v>50</v>
      </c>
      <c r="C7" s="88">
        <v>230</v>
      </c>
      <c r="D7" s="88" t="s">
        <v>1135</v>
      </c>
      <c r="E7" s="88" t="s">
        <v>466</v>
      </c>
      <c r="F7" s="88" t="s">
        <v>762</v>
      </c>
      <c r="G7" s="34">
        <v>1901001</v>
      </c>
      <c r="H7" s="88" t="s">
        <v>732</v>
      </c>
      <c r="I7" s="88" t="s">
        <v>789</v>
      </c>
      <c r="J7" s="88" t="s">
        <v>640</v>
      </c>
      <c r="K7" s="91">
        <v>72007.759999999995</v>
      </c>
      <c r="L7" s="92">
        <v>92883.88</v>
      </c>
      <c r="M7" s="88">
        <v>72007.759999999995</v>
      </c>
      <c r="N7" s="88"/>
      <c r="O7" s="88"/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 t="s">
        <v>470</v>
      </c>
      <c r="V7" s="88" t="s">
        <v>641</v>
      </c>
      <c r="W7" s="88" t="s">
        <v>642</v>
      </c>
    </row>
    <row r="8" spans="1:23" x14ac:dyDescent="0.3">
      <c r="A8" s="30" t="str">
        <f>VLOOKUP(I8,'Table (6)'!$B$3:$C$390,2,FALSE)</f>
        <v>ACCRUED INTEREST-LONG-TERM - FIN 48</v>
      </c>
      <c r="B8" s="88">
        <v>50</v>
      </c>
      <c r="C8" s="88">
        <v>230</v>
      </c>
      <c r="D8" s="88" t="s">
        <v>1135</v>
      </c>
      <c r="E8" s="88" t="s">
        <v>466</v>
      </c>
      <c r="F8" s="88" t="s">
        <v>762</v>
      </c>
      <c r="G8" s="34">
        <v>1901001</v>
      </c>
      <c r="H8" s="88" t="s">
        <v>728</v>
      </c>
      <c r="I8" s="88" t="s">
        <v>788</v>
      </c>
      <c r="J8" s="88" t="s">
        <v>640</v>
      </c>
      <c r="K8" s="91">
        <v>-6969.55</v>
      </c>
      <c r="L8" s="92">
        <v>-6455.75</v>
      </c>
      <c r="M8" s="88">
        <v>-6969.55</v>
      </c>
      <c r="N8" s="88"/>
      <c r="O8" s="88"/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 t="s">
        <v>470</v>
      </c>
      <c r="V8" s="88" t="s">
        <v>641</v>
      </c>
      <c r="W8" s="88" t="s">
        <v>642</v>
      </c>
    </row>
    <row r="9" spans="1:23" x14ac:dyDescent="0.3">
      <c r="A9" s="30" t="str">
        <f>VLOOKUP(I9,'Table (6)'!$B$3:$C$390,2,FALSE)</f>
        <v>ACCRUED INTEREST-LONG-TERM - FIN 48</v>
      </c>
      <c r="B9" s="88">
        <v>50</v>
      </c>
      <c r="C9" s="88">
        <v>230</v>
      </c>
      <c r="D9" s="88" t="s">
        <v>1135</v>
      </c>
      <c r="E9" s="88" t="s">
        <v>466</v>
      </c>
      <c r="F9" s="88" t="s">
        <v>762</v>
      </c>
      <c r="G9" s="34">
        <v>1901001</v>
      </c>
      <c r="H9" s="88" t="s">
        <v>787</v>
      </c>
      <c r="I9" s="88" t="s">
        <v>786</v>
      </c>
      <c r="J9" s="88" t="s">
        <v>640</v>
      </c>
      <c r="K9" s="91">
        <v>6034</v>
      </c>
      <c r="L9" s="92">
        <v>6034</v>
      </c>
      <c r="M9" s="88">
        <v>6034</v>
      </c>
      <c r="N9" s="88"/>
      <c r="O9" s="88"/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 t="s">
        <v>470</v>
      </c>
      <c r="V9" s="88" t="s">
        <v>641</v>
      </c>
      <c r="W9" s="88" t="s">
        <v>642</v>
      </c>
    </row>
    <row r="10" spans="1:23" x14ac:dyDescent="0.3">
      <c r="A10" s="30" t="str">
        <f>VLOOKUP(I10,'Table (6)'!$B$3:$C$390,2,FALSE)</f>
        <v>ACCRUED INTEREST-SHORT-TERM - FIN 48</v>
      </c>
      <c r="B10" s="88">
        <v>50</v>
      </c>
      <c r="C10" s="88">
        <v>230</v>
      </c>
      <c r="D10" s="88" t="s">
        <v>1135</v>
      </c>
      <c r="E10" s="88" t="s">
        <v>466</v>
      </c>
      <c r="F10" s="88" t="s">
        <v>762</v>
      </c>
      <c r="G10" s="34">
        <v>1901001</v>
      </c>
      <c r="H10" s="88" t="s">
        <v>727</v>
      </c>
      <c r="I10" s="88" t="s">
        <v>785</v>
      </c>
      <c r="J10" s="88" t="s">
        <v>640</v>
      </c>
      <c r="K10" s="91">
        <v>0</v>
      </c>
      <c r="L10" s="92">
        <v>253.75</v>
      </c>
      <c r="M10" s="88">
        <v>0</v>
      </c>
      <c r="N10" s="88"/>
      <c r="O10" s="88"/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 t="s">
        <v>470</v>
      </c>
      <c r="V10" s="88" t="s">
        <v>641</v>
      </c>
      <c r="W10" s="88" t="s">
        <v>642</v>
      </c>
    </row>
    <row r="11" spans="1:23" x14ac:dyDescent="0.3">
      <c r="A11" s="30" t="str">
        <f>VLOOKUP(I11,'Table (6)'!$B$3:$C$390,2,FALSE)</f>
        <v>ACCRUED STATE INCOME TAX EXP</v>
      </c>
      <c r="B11" s="88">
        <v>50</v>
      </c>
      <c r="C11" s="88">
        <v>230</v>
      </c>
      <c r="D11" s="88" t="s">
        <v>1135</v>
      </c>
      <c r="E11" s="88" t="s">
        <v>466</v>
      </c>
      <c r="F11" s="88" t="s">
        <v>762</v>
      </c>
      <c r="G11" s="34">
        <v>1901001</v>
      </c>
      <c r="H11" s="88" t="s">
        <v>726</v>
      </c>
      <c r="I11" s="88" t="s">
        <v>784</v>
      </c>
      <c r="J11" s="88" t="s">
        <v>640</v>
      </c>
      <c r="K11" s="91">
        <v>-100605.92</v>
      </c>
      <c r="L11" s="92">
        <v>-100605.92</v>
      </c>
      <c r="M11" s="88">
        <v>-100605.92</v>
      </c>
      <c r="N11" s="88"/>
      <c r="O11" s="88"/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 t="s">
        <v>470</v>
      </c>
      <c r="V11" s="88" t="s">
        <v>641</v>
      </c>
      <c r="W11" s="88" t="s">
        <v>642</v>
      </c>
    </row>
    <row r="12" spans="1:23" x14ac:dyDescent="0.3">
      <c r="A12" s="30" t="str">
        <f>VLOOKUP(I12,'Table (6)'!$B$3:$C$390,2,FALSE)</f>
        <v>ADVANCE RENTAL INC (CUR MO)</v>
      </c>
      <c r="B12" s="88">
        <v>50</v>
      </c>
      <c r="C12" s="88">
        <v>230</v>
      </c>
      <c r="D12" s="88" t="s">
        <v>1135</v>
      </c>
      <c r="E12" s="88" t="s">
        <v>466</v>
      </c>
      <c r="F12" s="88" t="s">
        <v>762</v>
      </c>
      <c r="G12" s="34">
        <v>1901001</v>
      </c>
      <c r="H12" s="88" t="s">
        <v>708</v>
      </c>
      <c r="I12" s="88" t="s">
        <v>855</v>
      </c>
      <c r="J12" s="88" t="s">
        <v>640</v>
      </c>
      <c r="K12" s="91">
        <v>29206.04</v>
      </c>
      <c r="L12" s="92">
        <v>35118.379999999997</v>
      </c>
      <c r="M12" s="88">
        <v>29206.04</v>
      </c>
      <c r="N12" s="88"/>
      <c r="O12" s="88"/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 t="s">
        <v>470</v>
      </c>
      <c r="V12" s="88" t="s">
        <v>641</v>
      </c>
      <c r="W12" s="88" t="s">
        <v>642</v>
      </c>
    </row>
    <row r="13" spans="1:23" x14ac:dyDescent="0.3">
      <c r="A13" s="30" t="str">
        <f>VLOOKUP(I13,'Table (6)'!$B$3:$C$390,2,FALSE)</f>
        <v>CAPITALIZED SOFTWARE COSTS-TAX</v>
      </c>
      <c r="B13" s="88">
        <v>50</v>
      </c>
      <c r="C13" s="88">
        <v>230</v>
      </c>
      <c r="D13" s="88" t="s">
        <v>1135</v>
      </c>
      <c r="E13" s="88" t="s">
        <v>466</v>
      </c>
      <c r="F13" s="88" t="s">
        <v>762</v>
      </c>
      <c r="G13" s="34">
        <v>1901001</v>
      </c>
      <c r="H13" s="88" t="s">
        <v>704</v>
      </c>
      <c r="I13" s="88" t="s">
        <v>781</v>
      </c>
      <c r="J13" s="88" t="s">
        <v>640</v>
      </c>
      <c r="K13" s="91">
        <v>112.27</v>
      </c>
      <c r="L13" s="92">
        <v>-1.1299999999999999</v>
      </c>
      <c r="M13" s="88">
        <v>112.27</v>
      </c>
      <c r="N13" s="88"/>
      <c r="O13" s="88"/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 t="s">
        <v>470</v>
      </c>
      <c r="V13" s="88" t="s">
        <v>641</v>
      </c>
      <c r="W13" s="88" t="s">
        <v>642</v>
      </c>
    </row>
    <row r="14" spans="1:23" x14ac:dyDescent="0.3">
      <c r="A14" s="30" t="str">
        <f>VLOOKUP(I14,'Table (6)'!$B$3:$C$390,2,FALSE)</f>
        <v>BOOK LEASES CAPITALIZED FOR TAX</v>
      </c>
      <c r="B14" s="88">
        <v>50</v>
      </c>
      <c r="C14" s="88">
        <v>230</v>
      </c>
      <c r="D14" s="88" t="s">
        <v>1135</v>
      </c>
      <c r="E14" s="88" t="s">
        <v>466</v>
      </c>
      <c r="F14" s="88" t="s">
        <v>762</v>
      </c>
      <c r="G14" s="34">
        <v>1901001</v>
      </c>
      <c r="H14" s="88" t="s">
        <v>91</v>
      </c>
      <c r="I14" s="88" t="s">
        <v>400</v>
      </c>
      <c r="J14" s="88" t="s">
        <v>640</v>
      </c>
      <c r="K14" s="91">
        <v>-32357.85</v>
      </c>
      <c r="L14" s="92">
        <v>-1961.05</v>
      </c>
      <c r="M14" s="88">
        <v>-32357.85</v>
      </c>
      <c r="N14" s="88"/>
      <c r="O14" s="88"/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 t="s">
        <v>470</v>
      </c>
      <c r="V14" s="88" t="s">
        <v>641</v>
      </c>
      <c r="W14" s="88" t="s">
        <v>642</v>
      </c>
    </row>
    <row r="15" spans="1:23" x14ac:dyDescent="0.3">
      <c r="A15" s="30" t="str">
        <f>VLOOKUP(I15,'Table (6)'!$B$3:$C$390,2,FALSE)</f>
        <v>ACCRD SFAS 106 PST RETIRE EXP</v>
      </c>
      <c r="B15" s="88">
        <v>50</v>
      </c>
      <c r="C15" s="88">
        <v>230</v>
      </c>
      <c r="D15" s="88" t="s">
        <v>1135</v>
      </c>
      <c r="E15" s="88" t="s">
        <v>466</v>
      </c>
      <c r="F15" s="88" t="s">
        <v>762</v>
      </c>
      <c r="G15" s="34">
        <v>1901001</v>
      </c>
      <c r="H15" s="88" t="s">
        <v>702</v>
      </c>
      <c r="I15" s="88" t="s">
        <v>779</v>
      </c>
      <c r="J15" s="88" t="s">
        <v>640</v>
      </c>
      <c r="K15" s="91">
        <v>-158651.91</v>
      </c>
      <c r="L15" s="92">
        <v>-190104.84</v>
      </c>
      <c r="M15" s="88">
        <v>-158651.91</v>
      </c>
      <c r="N15" s="88"/>
      <c r="O15" s="88"/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 t="s">
        <v>470</v>
      </c>
      <c r="V15" s="88" t="s">
        <v>641</v>
      </c>
      <c r="W15" s="88" t="s">
        <v>642</v>
      </c>
    </row>
    <row r="16" spans="1:23" x14ac:dyDescent="0.3">
      <c r="A16" s="30" t="str">
        <f>VLOOKUP(I16,'Table (6)'!$B$3:$C$390,2,FALSE)</f>
        <v>SFAS 106 PST RETIRE EXP - NON-DEDUCT CONT</v>
      </c>
      <c r="B16" s="88">
        <v>50</v>
      </c>
      <c r="C16" s="88">
        <v>230</v>
      </c>
      <c r="D16" s="88" t="s">
        <v>1135</v>
      </c>
      <c r="E16" s="88" t="s">
        <v>466</v>
      </c>
      <c r="F16" s="88" t="s">
        <v>762</v>
      </c>
      <c r="G16" s="34">
        <v>1901001</v>
      </c>
      <c r="H16" s="88" t="s">
        <v>701</v>
      </c>
      <c r="I16" s="88" t="s">
        <v>428</v>
      </c>
      <c r="J16" s="88" t="s">
        <v>640</v>
      </c>
      <c r="K16" s="91">
        <v>165495.04999999999</v>
      </c>
      <c r="L16" s="92">
        <v>189016.8</v>
      </c>
      <c r="M16" s="88">
        <v>165495.04999999999</v>
      </c>
      <c r="N16" s="88"/>
      <c r="O16" s="88"/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 t="s">
        <v>470</v>
      </c>
      <c r="V16" s="88" t="s">
        <v>641</v>
      </c>
      <c r="W16" s="88" t="s">
        <v>642</v>
      </c>
    </row>
    <row r="17" spans="1:23" x14ac:dyDescent="0.3">
      <c r="A17" s="30" t="str">
        <f>VLOOKUP(I17,'Table (6)'!$B$3:$C$390,2,FALSE)</f>
        <v>ACCRD OPEB COSTS - SFAS 158</v>
      </c>
      <c r="B17" s="88">
        <v>50</v>
      </c>
      <c r="C17" s="88">
        <v>230</v>
      </c>
      <c r="D17" s="88" t="s">
        <v>1135</v>
      </c>
      <c r="E17" s="88" t="s">
        <v>466</v>
      </c>
      <c r="F17" s="88" t="s">
        <v>762</v>
      </c>
      <c r="G17" s="34">
        <v>1901001</v>
      </c>
      <c r="H17" s="88" t="s">
        <v>700</v>
      </c>
      <c r="I17" s="88" t="s">
        <v>778</v>
      </c>
      <c r="J17" s="88" t="s">
        <v>640</v>
      </c>
      <c r="K17" s="91">
        <v>-39045.910000000003</v>
      </c>
      <c r="L17" s="92">
        <v>72324.7</v>
      </c>
      <c r="M17" s="88">
        <v>-39045.910000000003</v>
      </c>
      <c r="N17" s="88"/>
      <c r="O17" s="88"/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 t="s">
        <v>470</v>
      </c>
      <c r="V17" s="88" t="s">
        <v>641</v>
      </c>
      <c r="W17" s="88" t="s">
        <v>642</v>
      </c>
    </row>
    <row r="18" spans="1:23" x14ac:dyDescent="0.3">
      <c r="A18" s="30" t="str">
        <f>VLOOKUP(I18,'Table (6)'!$B$3:$C$390,2,FALSE)</f>
        <v>ACCRD SFAS 112 PST EMPLOY BEN</v>
      </c>
      <c r="B18" s="88">
        <v>50</v>
      </c>
      <c r="C18" s="88">
        <v>230</v>
      </c>
      <c r="D18" s="88" t="s">
        <v>1135</v>
      </c>
      <c r="E18" s="88" t="s">
        <v>466</v>
      </c>
      <c r="F18" s="88" t="s">
        <v>762</v>
      </c>
      <c r="G18" s="34">
        <v>1901001</v>
      </c>
      <c r="H18" s="88" t="s">
        <v>699</v>
      </c>
      <c r="I18" s="88" t="s">
        <v>777</v>
      </c>
      <c r="J18" s="88" t="s">
        <v>640</v>
      </c>
      <c r="K18" s="91">
        <v>104463.03999999999</v>
      </c>
      <c r="L18" s="92">
        <v>78608.820000000007</v>
      </c>
      <c r="M18" s="88">
        <v>104463.03999999999</v>
      </c>
      <c r="N18" s="88"/>
      <c r="O18" s="88"/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 t="s">
        <v>470</v>
      </c>
      <c r="V18" s="88" t="s">
        <v>641</v>
      </c>
      <c r="W18" s="88" t="s">
        <v>642</v>
      </c>
    </row>
    <row r="19" spans="1:23" x14ac:dyDescent="0.3">
      <c r="A19" s="30" t="str">
        <f>VLOOKUP(I19,'Table (6)'!$B$3:$C$390,2,FALSE)</f>
        <v xml:space="preserve">DEFD STATE INCOME TAXES - FIN 48 </v>
      </c>
      <c r="B19" s="88">
        <v>50</v>
      </c>
      <c r="C19" s="88">
        <v>230</v>
      </c>
      <c r="D19" s="88" t="s">
        <v>1135</v>
      </c>
      <c r="E19" s="88" t="s">
        <v>466</v>
      </c>
      <c r="F19" s="88" t="s">
        <v>762</v>
      </c>
      <c r="G19" s="34">
        <v>1901001</v>
      </c>
      <c r="H19" s="88" t="s">
        <v>773</v>
      </c>
      <c r="I19" s="88" t="s">
        <v>772</v>
      </c>
      <c r="J19" s="88" t="s">
        <v>640</v>
      </c>
      <c r="K19" s="91">
        <v>0</v>
      </c>
      <c r="L19" s="92">
        <v>-2496.9</v>
      </c>
      <c r="M19" s="88">
        <v>0</v>
      </c>
      <c r="N19" s="88"/>
      <c r="O19" s="88"/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 t="s">
        <v>470</v>
      </c>
      <c r="V19" s="88" t="s">
        <v>641</v>
      </c>
      <c r="W19" s="88" t="s">
        <v>642</v>
      </c>
    </row>
    <row r="20" spans="1:23" x14ac:dyDescent="0.3">
      <c r="A20" s="30" t="str">
        <f>VLOOKUP(I20,'Table (6)'!$B$3:$C$390,2,FALSE)</f>
        <v>ACCRD SIT TX RESERVE-LNG-TERM-FIN 48</v>
      </c>
      <c r="B20" s="88">
        <v>50</v>
      </c>
      <c r="C20" s="88">
        <v>230</v>
      </c>
      <c r="D20" s="88" t="s">
        <v>1135</v>
      </c>
      <c r="E20" s="88" t="s">
        <v>466</v>
      </c>
      <c r="F20" s="88" t="s">
        <v>762</v>
      </c>
      <c r="G20" s="34">
        <v>1901001</v>
      </c>
      <c r="H20" s="88" t="s">
        <v>690</v>
      </c>
      <c r="I20" s="88" t="s">
        <v>767</v>
      </c>
      <c r="J20" s="88" t="s">
        <v>640</v>
      </c>
      <c r="K20" s="91">
        <v>-9005.85</v>
      </c>
      <c r="L20" s="92">
        <v>-7790.65</v>
      </c>
      <c r="M20" s="88">
        <v>-9005.85</v>
      </c>
      <c r="N20" s="88"/>
      <c r="O20" s="88"/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 t="s">
        <v>470</v>
      </c>
      <c r="V20" s="88" t="s">
        <v>641</v>
      </c>
      <c r="W20" s="88" t="s">
        <v>642</v>
      </c>
    </row>
    <row r="21" spans="1:23" x14ac:dyDescent="0.3">
      <c r="A21" s="30" t="str">
        <f>VLOOKUP(I21,'Table (6)'!$B$3:$C$390,2,FALSE)</f>
        <v>ACCRD SIT TX RESERVE-LNG-TERM-FIN 48</v>
      </c>
      <c r="B21" s="88">
        <v>50</v>
      </c>
      <c r="C21" s="88">
        <v>230</v>
      </c>
      <c r="D21" s="88" t="s">
        <v>1135</v>
      </c>
      <c r="E21" s="88" t="s">
        <v>466</v>
      </c>
      <c r="F21" s="88" t="s">
        <v>762</v>
      </c>
      <c r="G21" s="34">
        <v>1901001</v>
      </c>
      <c r="H21" s="88" t="s">
        <v>766</v>
      </c>
      <c r="I21" s="88" t="s">
        <v>765</v>
      </c>
      <c r="J21" s="88" t="s">
        <v>640</v>
      </c>
      <c r="K21" s="91">
        <v>7963</v>
      </c>
      <c r="L21" s="92">
        <v>7963</v>
      </c>
      <c r="M21" s="88">
        <v>7963</v>
      </c>
      <c r="N21" s="88"/>
      <c r="O21" s="88"/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 t="s">
        <v>470</v>
      </c>
      <c r="V21" s="88" t="s">
        <v>641</v>
      </c>
      <c r="W21" s="88" t="s">
        <v>642</v>
      </c>
    </row>
    <row r="22" spans="1:23" x14ac:dyDescent="0.3">
      <c r="A22" s="30" t="str">
        <f>VLOOKUP(I22,'Table (6)'!$B$3:$C$390,2,FALSE)</f>
        <v>ACCRD SIT TX RESERVE-SHRT-TERM-FIN 48</v>
      </c>
      <c r="B22" s="88">
        <v>50</v>
      </c>
      <c r="C22" s="88">
        <v>230</v>
      </c>
      <c r="D22" s="88" t="s">
        <v>1135</v>
      </c>
      <c r="E22" s="88" t="s">
        <v>466</v>
      </c>
      <c r="F22" s="88" t="s">
        <v>762</v>
      </c>
      <c r="G22" s="34">
        <v>1901001</v>
      </c>
      <c r="H22" s="88" t="s">
        <v>689</v>
      </c>
      <c r="I22" s="88" t="s">
        <v>764</v>
      </c>
      <c r="J22" s="88" t="s">
        <v>640</v>
      </c>
      <c r="K22" s="91">
        <v>0</v>
      </c>
      <c r="L22" s="92">
        <v>1282.75</v>
      </c>
      <c r="M22" s="88">
        <v>0</v>
      </c>
      <c r="N22" s="88"/>
      <c r="O22" s="88"/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 t="s">
        <v>470</v>
      </c>
      <c r="V22" s="88" t="s">
        <v>641</v>
      </c>
      <c r="W22" s="88" t="s">
        <v>642</v>
      </c>
    </row>
    <row r="23" spans="1:23" x14ac:dyDescent="0.3">
      <c r="A23" s="30" t="str">
        <f>VLOOKUP(I23,'Table (6)'!$B$3:$C$390,2,FALSE)</f>
        <v>AMT CREDIT - DEFERRED</v>
      </c>
      <c r="B23" s="88">
        <v>50</v>
      </c>
      <c r="C23" s="88">
        <v>230</v>
      </c>
      <c r="D23" s="88" t="s">
        <v>1135</v>
      </c>
      <c r="E23" s="88" t="s">
        <v>466</v>
      </c>
      <c r="F23" s="88" t="s">
        <v>762</v>
      </c>
      <c r="G23" s="34">
        <v>1901001</v>
      </c>
      <c r="H23" s="88" t="s">
        <v>682</v>
      </c>
      <c r="I23" s="88" t="s">
        <v>761</v>
      </c>
      <c r="J23" s="88" t="s">
        <v>640</v>
      </c>
      <c r="K23" s="91">
        <v>12853</v>
      </c>
      <c r="L23" s="92">
        <v>12853</v>
      </c>
      <c r="M23" s="88">
        <v>12853</v>
      </c>
      <c r="N23" s="88"/>
      <c r="O23" s="88"/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 t="s">
        <v>470</v>
      </c>
      <c r="V23" s="88" t="s">
        <v>641</v>
      </c>
      <c r="W23" s="88" t="s">
        <v>642</v>
      </c>
    </row>
    <row r="24" spans="1:23" x14ac:dyDescent="0.3">
      <c r="A24" s="30" t="str">
        <f>VLOOKUP(I24,'Table (6)'!$B$3:$C$390,2,FALSE)</f>
        <v>NOL - DEFERRED TAX ASSET RECLASS</v>
      </c>
      <c r="B24" s="88">
        <v>50</v>
      </c>
      <c r="C24" s="88">
        <v>230</v>
      </c>
      <c r="D24" s="88" t="s">
        <v>1135</v>
      </c>
      <c r="E24" s="88" t="s">
        <v>466</v>
      </c>
      <c r="F24" s="88" t="s">
        <v>762</v>
      </c>
      <c r="G24" s="34">
        <v>1901001</v>
      </c>
      <c r="H24" s="88" t="s">
        <v>1071</v>
      </c>
      <c r="I24" s="88" t="s">
        <v>1127</v>
      </c>
      <c r="J24" s="88" t="s">
        <v>640</v>
      </c>
      <c r="K24" s="91">
        <v>0</v>
      </c>
      <c r="L24" s="92">
        <v>350000</v>
      </c>
      <c r="M24" s="88">
        <v>0</v>
      </c>
      <c r="N24" s="88"/>
      <c r="O24" s="88"/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 t="s">
        <v>470</v>
      </c>
      <c r="V24" s="88" t="s">
        <v>641</v>
      </c>
      <c r="W24" s="88" t="s">
        <v>642</v>
      </c>
    </row>
    <row r="25" spans="1:23" x14ac:dyDescent="0.3">
      <c r="A25" s="30" t="str">
        <f>VLOOKUP(I25,'Table (6)'!$B$3:$C$390,2,FALSE)</f>
        <v>NOL &amp; TAX CREDIT C/F - DEF TAX ASSET</v>
      </c>
      <c r="B25" s="88">
        <v>50</v>
      </c>
      <c r="C25" s="88">
        <v>260</v>
      </c>
      <c r="D25" s="88" t="s">
        <v>1137</v>
      </c>
      <c r="E25" s="88" t="s">
        <v>466</v>
      </c>
      <c r="F25" s="88" t="s">
        <v>762</v>
      </c>
      <c r="G25" s="34">
        <v>1901001</v>
      </c>
      <c r="H25" s="88" t="s">
        <v>803</v>
      </c>
      <c r="I25" s="88" t="s">
        <v>802</v>
      </c>
      <c r="J25" s="88" t="s">
        <v>640</v>
      </c>
      <c r="K25" s="91">
        <v>11047</v>
      </c>
      <c r="L25" s="92">
        <v>4318</v>
      </c>
      <c r="M25" s="88">
        <v>11047</v>
      </c>
      <c r="N25" s="88"/>
      <c r="O25" s="88"/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 t="s">
        <v>470</v>
      </c>
      <c r="V25" s="88" t="s">
        <v>641</v>
      </c>
      <c r="W25" s="88" t="s">
        <v>642</v>
      </c>
    </row>
    <row r="26" spans="1:23" x14ac:dyDescent="0.3">
      <c r="A26" s="30" t="str">
        <f>VLOOKUP(I26,'Table (6)'!$B$3:$C$390,2,FALSE)</f>
        <v>CIAC - BOOK RECEIPTS</v>
      </c>
      <c r="B26" s="88">
        <v>50</v>
      </c>
      <c r="C26" s="88">
        <v>260</v>
      </c>
      <c r="D26" s="88" t="s">
        <v>1137</v>
      </c>
      <c r="E26" s="88" t="s">
        <v>466</v>
      </c>
      <c r="F26" s="88" t="s">
        <v>762</v>
      </c>
      <c r="G26" s="34">
        <v>1901001</v>
      </c>
      <c r="H26" s="88" t="s">
        <v>1023</v>
      </c>
      <c r="I26" s="88" t="s">
        <v>1077</v>
      </c>
      <c r="J26" s="88" t="s">
        <v>640</v>
      </c>
      <c r="K26" s="91">
        <v>16246.3</v>
      </c>
      <c r="L26" s="92">
        <v>13100.85</v>
      </c>
      <c r="M26" s="88">
        <v>16246.3</v>
      </c>
      <c r="N26" s="88"/>
      <c r="O26" s="88"/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 t="s">
        <v>470</v>
      </c>
      <c r="V26" s="88" t="s">
        <v>641</v>
      </c>
      <c r="W26" s="88" t="s">
        <v>642</v>
      </c>
    </row>
    <row r="27" spans="1:23" x14ac:dyDescent="0.3">
      <c r="A27" s="30" t="str">
        <f>VLOOKUP(I27,'Table (6)'!$B$3:$C$390,2,FALSE)</f>
        <v>PROVS POSS REV REFDS-A/L</v>
      </c>
      <c r="B27" s="88">
        <v>50</v>
      </c>
      <c r="C27" s="88">
        <v>260</v>
      </c>
      <c r="D27" s="88" t="s">
        <v>1137</v>
      </c>
      <c r="E27" s="88" t="s">
        <v>466</v>
      </c>
      <c r="F27" s="88" t="s">
        <v>762</v>
      </c>
      <c r="G27" s="34">
        <v>1901001</v>
      </c>
      <c r="H27" s="88" t="s">
        <v>795</v>
      </c>
      <c r="I27" s="88" t="s">
        <v>794</v>
      </c>
      <c r="J27" s="88" t="s">
        <v>640</v>
      </c>
      <c r="K27" s="91">
        <v>0</v>
      </c>
      <c r="L27" s="92">
        <v>11611.1</v>
      </c>
      <c r="M27" s="88">
        <v>0</v>
      </c>
      <c r="N27" s="88"/>
      <c r="O27" s="88"/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 t="s">
        <v>470</v>
      </c>
      <c r="V27" s="88" t="s">
        <v>641</v>
      </c>
      <c r="W27" s="88" t="s">
        <v>642</v>
      </c>
    </row>
    <row r="28" spans="1:23" x14ac:dyDescent="0.3">
      <c r="A28" s="30" t="str">
        <f>VLOOKUP(I28,'Table (6)'!$B$3:$C$390,2,FALSE)</f>
        <v>ACCRUED BK PENSION EXPENSE</v>
      </c>
      <c r="B28" s="88">
        <v>50</v>
      </c>
      <c r="C28" s="88">
        <v>260</v>
      </c>
      <c r="D28" s="88" t="s">
        <v>1137</v>
      </c>
      <c r="E28" s="88" t="s">
        <v>466</v>
      </c>
      <c r="F28" s="88" t="s">
        <v>762</v>
      </c>
      <c r="G28" s="34">
        <v>1901001</v>
      </c>
      <c r="H28" s="88" t="s">
        <v>56</v>
      </c>
      <c r="I28" s="88" t="s">
        <v>536</v>
      </c>
      <c r="J28" s="88" t="s">
        <v>640</v>
      </c>
      <c r="K28" s="91">
        <v>-174966.49</v>
      </c>
      <c r="L28" s="92">
        <v>-164388.09</v>
      </c>
      <c r="M28" s="88">
        <v>-174966.49</v>
      </c>
      <c r="N28" s="88"/>
      <c r="O28" s="88"/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 t="s">
        <v>470</v>
      </c>
      <c r="V28" s="88" t="s">
        <v>641</v>
      </c>
      <c r="W28" s="88" t="s">
        <v>642</v>
      </c>
    </row>
    <row r="29" spans="1:23" x14ac:dyDescent="0.3">
      <c r="A29" s="30" t="str">
        <f>VLOOKUP(I29,'Table (6)'!$B$3:$C$390,2,FALSE)</f>
        <v>ACCRD COMPANYWIDE INCENTV PLAN</v>
      </c>
      <c r="B29" s="88">
        <v>50</v>
      </c>
      <c r="C29" s="88">
        <v>260</v>
      </c>
      <c r="D29" s="88" t="s">
        <v>1137</v>
      </c>
      <c r="E29" s="88" t="s">
        <v>466</v>
      </c>
      <c r="F29" s="88" t="s">
        <v>762</v>
      </c>
      <c r="G29" s="34">
        <v>1901001</v>
      </c>
      <c r="H29" s="88" t="s">
        <v>734</v>
      </c>
      <c r="I29" s="88" t="s">
        <v>790</v>
      </c>
      <c r="J29" s="88" t="s">
        <v>640</v>
      </c>
      <c r="K29" s="91">
        <v>-12521.56</v>
      </c>
      <c r="L29" s="92">
        <v>-7538.02</v>
      </c>
      <c r="M29" s="88">
        <v>-12521.56</v>
      </c>
      <c r="N29" s="88"/>
      <c r="O29" s="88"/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 t="s">
        <v>470</v>
      </c>
      <c r="V29" s="88" t="s">
        <v>641</v>
      </c>
      <c r="W29" s="88" t="s">
        <v>642</v>
      </c>
    </row>
    <row r="30" spans="1:23" x14ac:dyDescent="0.3">
      <c r="A30" s="30" t="str">
        <f>VLOOKUP(I30,'Table (6)'!$B$3:$C$390,2,FALSE)</f>
        <v>ACCRUED BOOK VACATION PAY</v>
      </c>
      <c r="B30" s="88">
        <v>50</v>
      </c>
      <c r="C30" s="88">
        <v>260</v>
      </c>
      <c r="D30" s="88" t="s">
        <v>1137</v>
      </c>
      <c r="E30" s="88" t="s">
        <v>466</v>
      </c>
      <c r="F30" s="88" t="s">
        <v>762</v>
      </c>
      <c r="G30" s="34">
        <v>1901001</v>
      </c>
      <c r="H30" s="88" t="s">
        <v>732</v>
      </c>
      <c r="I30" s="88" t="s">
        <v>789</v>
      </c>
      <c r="J30" s="88" t="s">
        <v>640</v>
      </c>
      <c r="K30" s="91">
        <v>-8858.85</v>
      </c>
      <c r="L30" s="92">
        <v>-5238.1000000000004</v>
      </c>
      <c r="M30" s="88">
        <v>-8858.85</v>
      </c>
      <c r="N30" s="88"/>
      <c r="O30" s="88"/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 t="s">
        <v>470</v>
      </c>
      <c r="V30" s="88" t="s">
        <v>641</v>
      </c>
      <c r="W30" s="88" t="s">
        <v>642</v>
      </c>
    </row>
    <row r="31" spans="1:23" x14ac:dyDescent="0.3">
      <c r="A31" s="30" t="str">
        <f>VLOOKUP(I31,'Table (6)'!$B$3:$C$390,2,FALSE)</f>
        <v>ACCRUED INTEREST-LONG-TERM - FIN 48</v>
      </c>
      <c r="B31" s="88">
        <v>50</v>
      </c>
      <c r="C31" s="88">
        <v>260</v>
      </c>
      <c r="D31" s="88" t="s">
        <v>1137</v>
      </c>
      <c r="E31" s="88" t="s">
        <v>466</v>
      </c>
      <c r="F31" s="88" t="s">
        <v>762</v>
      </c>
      <c r="G31" s="34">
        <v>1901001</v>
      </c>
      <c r="H31" s="88" t="s">
        <v>728</v>
      </c>
      <c r="I31" s="88" t="s">
        <v>788</v>
      </c>
      <c r="J31" s="88" t="s">
        <v>640</v>
      </c>
      <c r="K31" s="91">
        <v>-5523.7</v>
      </c>
      <c r="L31" s="92">
        <v>-5466.3</v>
      </c>
      <c r="M31" s="88">
        <v>-5523.7</v>
      </c>
      <c r="N31" s="88"/>
      <c r="O31" s="88"/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 t="s">
        <v>470</v>
      </c>
      <c r="V31" s="88" t="s">
        <v>641</v>
      </c>
      <c r="W31" s="88" t="s">
        <v>642</v>
      </c>
    </row>
    <row r="32" spans="1:23" x14ac:dyDescent="0.3">
      <c r="A32" s="30" t="str">
        <f>VLOOKUP(I32,'Table (6)'!$B$3:$C$390,2,FALSE)</f>
        <v>ACCRUED INTEREST-LONG-TERM - FIN 48</v>
      </c>
      <c r="B32" s="88">
        <v>50</v>
      </c>
      <c r="C32" s="88">
        <v>260</v>
      </c>
      <c r="D32" s="88" t="s">
        <v>1137</v>
      </c>
      <c r="E32" s="88" t="s">
        <v>466</v>
      </c>
      <c r="F32" s="88" t="s">
        <v>762</v>
      </c>
      <c r="G32" s="34">
        <v>1901001</v>
      </c>
      <c r="H32" s="88" t="s">
        <v>787</v>
      </c>
      <c r="I32" s="88" t="s">
        <v>786</v>
      </c>
      <c r="J32" s="88" t="s">
        <v>640</v>
      </c>
      <c r="K32" s="91">
        <v>6290</v>
      </c>
      <c r="L32" s="92">
        <v>6290</v>
      </c>
      <c r="M32" s="88">
        <v>6290</v>
      </c>
      <c r="N32" s="88"/>
      <c r="O32" s="88"/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 t="s">
        <v>470</v>
      </c>
      <c r="V32" s="88" t="s">
        <v>641</v>
      </c>
      <c r="W32" s="88" t="s">
        <v>642</v>
      </c>
    </row>
    <row r="33" spans="1:23" x14ac:dyDescent="0.3">
      <c r="A33" s="30" t="str">
        <f>VLOOKUP(I33,'Table (6)'!$B$3:$C$390,2,FALSE)</f>
        <v>ACCRUED INTEREST-SHORT-TERM - FIN 48</v>
      </c>
      <c r="B33" s="88">
        <v>50</v>
      </c>
      <c r="C33" s="88">
        <v>260</v>
      </c>
      <c r="D33" s="88" t="s">
        <v>1137</v>
      </c>
      <c r="E33" s="88" t="s">
        <v>466</v>
      </c>
      <c r="F33" s="88" t="s">
        <v>762</v>
      </c>
      <c r="G33" s="34">
        <v>1901001</v>
      </c>
      <c r="H33" s="88" t="s">
        <v>727</v>
      </c>
      <c r="I33" s="88" t="s">
        <v>785</v>
      </c>
      <c r="J33" s="88" t="s">
        <v>640</v>
      </c>
      <c r="K33" s="91">
        <v>0</v>
      </c>
      <c r="L33" s="92">
        <v>44.1</v>
      </c>
      <c r="M33" s="88">
        <v>0</v>
      </c>
      <c r="N33" s="88"/>
      <c r="O33" s="88"/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 t="s">
        <v>470</v>
      </c>
      <c r="V33" s="88" t="s">
        <v>641</v>
      </c>
      <c r="W33" s="88" t="s">
        <v>642</v>
      </c>
    </row>
    <row r="34" spans="1:23" x14ac:dyDescent="0.3">
      <c r="A34" s="30" t="str">
        <f>VLOOKUP(I34,'Table (6)'!$B$3:$C$390,2,FALSE)</f>
        <v>ACCRUED STATE INCOME TAX EXP</v>
      </c>
      <c r="B34" s="88">
        <v>50</v>
      </c>
      <c r="C34" s="88">
        <v>260</v>
      </c>
      <c r="D34" s="88" t="s">
        <v>1137</v>
      </c>
      <c r="E34" s="88" t="s">
        <v>466</v>
      </c>
      <c r="F34" s="88" t="s">
        <v>762</v>
      </c>
      <c r="G34" s="34">
        <v>1901001</v>
      </c>
      <c r="H34" s="88" t="s">
        <v>726</v>
      </c>
      <c r="I34" s="88" t="s">
        <v>784</v>
      </c>
      <c r="J34" s="88" t="s">
        <v>640</v>
      </c>
      <c r="K34" s="91">
        <v>72739.8</v>
      </c>
      <c r="L34" s="92">
        <v>72739.8</v>
      </c>
      <c r="M34" s="88">
        <v>72739.8</v>
      </c>
      <c r="N34" s="88"/>
      <c r="O34" s="88"/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 t="s">
        <v>470</v>
      </c>
      <c r="V34" s="88" t="s">
        <v>641</v>
      </c>
      <c r="W34" s="88" t="s">
        <v>642</v>
      </c>
    </row>
    <row r="35" spans="1:23" x14ac:dyDescent="0.3">
      <c r="A35" s="30" t="str">
        <f>VLOOKUP(I35,'Table (6)'!$B$3:$C$390,2,FALSE)</f>
        <v>ACCRUED RTO CARRYING CHARGES</v>
      </c>
      <c r="B35" s="88">
        <v>50</v>
      </c>
      <c r="C35" s="88">
        <v>260</v>
      </c>
      <c r="D35" s="88" t="s">
        <v>1137</v>
      </c>
      <c r="E35" s="88" t="s">
        <v>466</v>
      </c>
      <c r="F35" s="88" t="s">
        <v>762</v>
      </c>
      <c r="G35" s="34">
        <v>1901001</v>
      </c>
      <c r="H35" s="88" t="s">
        <v>724</v>
      </c>
      <c r="I35" s="88" t="s">
        <v>1130</v>
      </c>
      <c r="J35" s="88" t="s">
        <v>640</v>
      </c>
      <c r="K35" s="91">
        <v>7780.84</v>
      </c>
      <c r="L35" s="92">
        <v>7780.84</v>
      </c>
      <c r="M35" s="88">
        <v>7780.84</v>
      </c>
      <c r="N35" s="88"/>
      <c r="O35" s="88"/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 t="s">
        <v>470</v>
      </c>
      <c r="V35" s="88" t="s">
        <v>641</v>
      </c>
      <c r="W35" s="88" t="s">
        <v>642</v>
      </c>
    </row>
    <row r="36" spans="1:23" x14ac:dyDescent="0.3">
      <c r="A36" s="30" t="str">
        <f>VLOOKUP(I36,'Table (6)'!$B$3:$C$390,2,FALSE)</f>
        <v>CAPITALIZED SOFTWARE COSTS-TAX</v>
      </c>
      <c r="B36" s="88">
        <v>50</v>
      </c>
      <c r="C36" s="88">
        <v>260</v>
      </c>
      <c r="D36" s="88" t="s">
        <v>1137</v>
      </c>
      <c r="E36" s="88" t="s">
        <v>466</v>
      </c>
      <c r="F36" s="88" t="s">
        <v>762</v>
      </c>
      <c r="G36" s="34">
        <v>1901001</v>
      </c>
      <c r="H36" s="88" t="s">
        <v>704</v>
      </c>
      <c r="I36" s="88" t="s">
        <v>781</v>
      </c>
      <c r="J36" s="88" t="s">
        <v>640</v>
      </c>
      <c r="K36" s="91">
        <v>-500.5</v>
      </c>
      <c r="L36" s="92">
        <v>-500.5</v>
      </c>
      <c r="M36" s="88">
        <v>-500.5</v>
      </c>
      <c r="N36" s="88"/>
      <c r="O36" s="88"/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 t="s">
        <v>470</v>
      </c>
      <c r="V36" s="88" t="s">
        <v>641</v>
      </c>
      <c r="W36" s="88" t="s">
        <v>642</v>
      </c>
    </row>
    <row r="37" spans="1:23" x14ac:dyDescent="0.3">
      <c r="A37" s="30" t="str">
        <f>VLOOKUP(I37,'Table (6)'!$B$3:$C$390,2,FALSE)</f>
        <v>BOOK LEASES CAPITALIZED FOR TAX</v>
      </c>
      <c r="B37" s="88">
        <v>50</v>
      </c>
      <c r="C37" s="88">
        <v>260</v>
      </c>
      <c r="D37" s="88" t="s">
        <v>1137</v>
      </c>
      <c r="E37" s="88" t="s">
        <v>466</v>
      </c>
      <c r="F37" s="88" t="s">
        <v>762</v>
      </c>
      <c r="G37" s="34">
        <v>1901001</v>
      </c>
      <c r="H37" s="88" t="s">
        <v>91</v>
      </c>
      <c r="I37" s="88" t="s">
        <v>400</v>
      </c>
      <c r="J37" s="88" t="s">
        <v>640</v>
      </c>
      <c r="K37" s="91">
        <v>-6933.5</v>
      </c>
      <c r="L37" s="92">
        <v>-6633.55</v>
      </c>
      <c r="M37" s="88">
        <v>-6933.5</v>
      </c>
      <c r="N37" s="88"/>
      <c r="O37" s="88"/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 t="s">
        <v>470</v>
      </c>
      <c r="V37" s="88" t="s">
        <v>641</v>
      </c>
      <c r="W37" s="88" t="s">
        <v>642</v>
      </c>
    </row>
    <row r="38" spans="1:23" x14ac:dyDescent="0.3">
      <c r="A38" s="30" t="str">
        <f>VLOOKUP(I38,'Table (6)'!$B$3:$C$390,2,FALSE)</f>
        <v>ACCRD SFAS 106 PST RETIRE EXP</v>
      </c>
      <c r="B38" s="88">
        <v>50</v>
      </c>
      <c r="C38" s="88">
        <v>260</v>
      </c>
      <c r="D38" s="88" t="s">
        <v>1137</v>
      </c>
      <c r="E38" s="88" t="s">
        <v>466</v>
      </c>
      <c r="F38" s="88" t="s">
        <v>762</v>
      </c>
      <c r="G38" s="34">
        <v>1901001</v>
      </c>
      <c r="H38" s="88" t="s">
        <v>702</v>
      </c>
      <c r="I38" s="88" t="s">
        <v>779</v>
      </c>
      <c r="J38" s="88" t="s">
        <v>640</v>
      </c>
      <c r="K38" s="91">
        <v>-45284.03</v>
      </c>
      <c r="L38" s="92">
        <v>-64423.88</v>
      </c>
      <c r="M38" s="88">
        <v>-45284.03</v>
      </c>
      <c r="N38" s="88"/>
      <c r="O38" s="88"/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 t="s">
        <v>470</v>
      </c>
      <c r="V38" s="88" t="s">
        <v>641</v>
      </c>
      <c r="W38" s="88" t="s">
        <v>642</v>
      </c>
    </row>
    <row r="39" spans="1:23" x14ac:dyDescent="0.3">
      <c r="A39" s="30" t="str">
        <f>VLOOKUP(I39,'Table (6)'!$B$3:$C$390,2,FALSE)</f>
        <v>SFAS 106 PST RETIRE EXP - NON-DEDUCT CONT</v>
      </c>
      <c r="B39" s="88">
        <v>50</v>
      </c>
      <c r="C39" s="88">
        <v>260</v>
      </c>
      <c r="D39" s="88" t="s">
        <v>1137</v>
      </c>
      <c r="E39" s="88" t="s">
        <v>466</v>
      </c>
      <c r="F39" s="88" t="s">
        <v>762</v>
      </c>
      <c r="G39" s="34">
        <v>1901001</v>
      </c>
      <c r="H39" s="88" t="s">
        <v>701</v>
      </c>
      <c r="I39" s="88" t="s">
        <v>428</v>
      </c>
      <c r="J39" s="88" t="s">
        <v>640</v>
      </c>
      <c r="K39" s="91">
        <v>21751.45</v>
      </c>
      <c r="L39" s="92">
        <v>24155.95</v>
      </c>
      <c r="M39" s="88">
        <v>21751.45</v>
      </c>
      <c r="N39" s="88"/>
      <c r="O39" s="88"/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 t="s">
        <v>470</v>
      </c>
      <c r="V39" s="88" t="s">
        <v>641</v>
      </c>
      <c r="W39" s="88" t="s">
        <v>642</v>
      </c>
    </row>
    <row r="40" spans="1:23" x14ac:dyDescent="0.3">
      <c r="A40" s="30" t="str">
        <f>VLOOKUP(I40,'Table (6)'!$B$3:$C$390,2,FALSE)</f>
        <v>ACCRD OPEB COSTS - SFAS 158</v>
      </c>
      <c r="B40" s="88">
        <v>50</v>
      </c>
      <c r="C40" s="88">
        <v>260</v>
      </c>
      <c r="D40" s="88" t="s">
        <v>1137</v>
      </c>
      <c r="E40" s="88" t="s">
        <v>466</v>
      </c>
      <c r="F40" s="88" t="s">
        <v>762</v>
      </c>
      <c r="G40" s="34">
        <v>1901001</v>
      </c>
      <c r="H40" s="88" t="s">
        <v>700</v>
      </c>
      <c r="I40" s="88" t="s">
        <v>778</v>
      </c>
      <c r="J40" s="88" t="s">
        <v>640</v>
      </c>
      <c r="K40" s="91">
        <v>12853.71</v>
      </c>
      <c r="L40" s="92">
        <v>33264.699999999997</v>
      </c>
      <c r="M40" s="88">
        <v>12853.71</v>
      </c>
      <c r="N40" s="88"/>
      <c r="O40" s="88"/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 t="s">
        <v>470</v>
      </c>
      <c r="V40" s="88" t="s">
        <v>641</v>
      </c>
      <c r="W40" s="88" t="s">
        <v>642</v>
      </c>
    </row>
    <row r="41" spans="1:23" x14ac:dyDescent="0.3">
      <c r="A41" s="30" t="str">
        <f>VLOOKUP(I41,'Table (6)'!$B$3:$C$390,2,FALSE)</f>
        <v>ACCRD SFAS 112 PST EMPLOY BEN</v>
      </c>
      <c r="B41" s="88">
        <v>50</v>
      </c>
      <c r="C41" s="88">
        <v>260</v>
      </c>
      <c r="D41" s="88" t="s">
        <v>1137</v>
      </c>
      <c r="E41" s="88" t="s">
        <v>466</v>
      </c>
      <c r="F41" s="88" t="s">
        <v>762</v>
      </c>
      <c r="G41" s="34">
        <v>1901001</v>
      </c>
      <c r="H41" s="88" t="s">
        <v>699</v>
      </c>
      <c r="I41" s="88" t="s">
        <v>777</v>
      </c>
      <c r="J41" s="88" t="s">
        <v>640</v>
      </c>
      <c r="K41" s="91">
        <v>11719.4</v>
      </c>
      <c r="L41" s="92">
        <v>5400.78</v>
      </c>
      <c r="M41" s="88">
        <v>11719.4</v>
      </c>
      <c r="N41" s="88"/>
      <c r="O41" s="88"/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 t="s">
        <v>470</v>
      </c>
      <c r="V41" s="88" t="s">
        <v>641</v>
      </c>
      <c r="W41" s="88" t="s">
        <v>642</v>
      </c>
    </row>
    <row r="42" spans="1:23" x14ac:dyDescent="0.3">
      <c r="A42" s="30" t="str">
        <f>VLOOKUP(I42,'Table (6)'!$B$3:$C$390,2,FALSE)</f>
        <v xml:space="preserve">DEFD STATE INCOME TAXES - FIN 48 </v>
      </c>
      <c r="B42" s="88">
        <v>50</v>
      </c>
      <c r="C42" s="88">
        <v>260</v>
      </c>
      <c r="D42" s="88" t="s">
        <v>1137</v>
      </c>
      <c r="E42" s="88" t="s">
        <v>466</v>
      </c>
      <c r="F42" s="88" t="s">
        <v>762</v>
      </c>
      <c r="G42" s="34">
        <v>1901001</v>
      </c>
      <c r="H42" s="88" t="s">
        <v>773</v>
      </c>
      <c r="I42" s="88" t="s">
        <v>772</v>
      </c>
      <c r="J42" s="88" t="s">
        <v>640</v>
      </c>
      <c r="K42" s="91">
        <v>0</v>
      </c>
      <c r="L42" s="92">
        <v>-372.4</v>
      </c>
      <c r="M42" s="88">
        <v>0</v>
      </c>
      <c r="N42" s="88"/>
      <c r="O42" s="88"/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 t="s">
        <v>470</v>
      </c>
      <c r="V42" s="88" t="s">
        <v>641</v>
      </c>
      <c r="W42" s="88" t="s">
        <v>642</v>
      </c>
    </row>
    <row r="43" spans="1:23" x14ac:dyDescent="0.3">
      <c r="A43" s="30" t="str">
        <f>VLOOKUP(I43,'Table (6)'!$B$3:$C$390,2,FALSE)</f>
        <v>ACCRD SIT TX RESERVE-LNG-TERM-FIN 48</v>
      </c>
      <c r="B43" s="88">
        <v>50</v>
      </c>
      <c r="C43" s="88">
        <v>260</v>
      </c>
      <c r="D43" s="88" t="s">
        <v>1137</v>
      </c>
      <c r="E43" s="88" t="s">
        <v>466</v>
      </c>
      <c r="F43" s="88" t="s">
        <v>762</v>
      </c>
      <c r="G43" s="34">
        <v>1901001</v>
      </c>
      <c r="H43" s="88" t="s">
        <v>690</v>
      </c>
      <c r="I43" s="88" t="s">
        <v>767</v>
      </c>
      <c r="J43" s="88" t="s">
        <v>640</v>
      </c>
      <c r="K43" s="91">
        <v>-7962.85</v>
      </c>
      <c r="L43" s="92">
        <v>-7813.05</v>
      </c>
      <c r="M43" s="88">
        <v>-7962.85</v>
      </c>
      <c r="N43" s="88"/>
      <c r="O43" s="88"/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 t="s">
        <v>470</v>
      </c>
      <c r="V43" s="88" t="s">
        <v>641</v>
      </c>
      <c r="W43" s="88" t="s">
        <v>642</v>
      </c>
    </row>
    <row r="44" spans="1:23" x14ac:dyDescent="0.3">
      <c r="A44" s="30" t="str">
        <f>VLOOKUP(I44,'Table (6)'!$B$3:$C$390,2,FALSE)</f>
        <v>ACCRD SIT TX RESERVE-LNG-TERM-FIN 48</v>
      </c>
      <c r="B44" s="88">
        <v>50</v>
      </c>
      <c r="C44" s="88">
        <v>260</v>
      </c>
      <c r="D44" s="88" t="s">
        <v>1137</v>
      </c>
      <c r="E44" s="88" t="s">
        <v>466</v>
      </c>
      <c r="F44" s="88" t="s">
        <v>762</v>
      </c>
      <c r="G44" s="34">
        <v>1901001</v>
      </c>
      <c r="H44" s="88" t="s">
        <v>766</v>
      </c>
      <c r="I44" s="88" t="s">
        <v>765</v>
      </c>
      <c r="J44" s="88" t="s">
        <v>640</v>
      </c>
      <c r="K44" s="91">
        <v>7963</v>
      </c>
      <c r="L44" s="92">
        <v>7963</v>
      </c>
      <c r="M44" s="88">
        <v>7963</v>
      </c>
      <c r="N44" s="88"/>
      <c r="O44" s="88"/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 t="s">
        <v>470</v>
      </c>
      <c r="V44" s="88" t="s">
        <v>641</v>
      </c>
      <c r="W44" s="88" t="s">
        <v>642</v>
      </c>
    </row>
    <row r="45" spans="1:23" x14ac:dyDescent="0.3">
      <c r="A45" s="30" t="str">
        <f>VLOOKUP(I45,'Table (6)'!$B$3:$C$390,2,FALSE)</f>
        <v>ACCRD SIT TX RESERVE-SHRT-TERM-FIN 48</v>
      </c>
      <c r="B45" s="88">
        <v>50</v>
      </c>
      <c r="C45" s="88">
        <v>260</v>
      </c>
      <c r="D45" s="88" t="s">
        <v>1137</v>
      </c>
      <c r="E45" s="88" t="s">
        <v>466</v>
      </c>
      <c r="F45" s="88" t="s">
        <v>762</v>
      </c>
      <c r="G45" s="34">
        <v>1901001</v>
      </c>
      <c r="H45" s="88" t="s">
        <v>689</v>
      </c>
      <c r="I45" s="88" t="s">
        <v>764</v>
      </c>
      <c r="J45" s="88" t="s">
        <v>640</v>
      </c>
      <c r="K45" s="91">
        <v>0</v>
      </c>
      <c r="L45" s="92">
        <v>222.95</v>
      </c>
      <c r="M45" s="88">
        <v>0</v>
      </c>
      <c r="N45" s="88"/>
      <c r="O45" s="88"/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 t="s">
        <v>470</v>
      </c>
      <c r="V45" s="88" t="s">
        <v>641</v>
      </c>
      <c r="W45" s="88" t="s">
        <v>642</v>
      </c>
    </row>
    <row r="46" spans="1:23" x14ac:dyDescent="0.3">
      <c r="A46" s="30" t="str">
        <f>VLOOKUP(I46,'Table (6)'!$B$3:$C$390,2,FALSE)</f>
        <v>AMT CREDIT - DEFERRED</v>
      </c>
      <c r="B46" s="88">
        <v>50</v>
      </c>
      <c r="C46" s="88">
        <v>260</v>
      </c>
      <c r="D46" s="88" t="s">
        <v>1137</v>
      </c>
      <c r="E46" s="88" t="s">
        <v>466</v>
      </c>
      <c r="F46" s="88" t="s">
        <v>762</v>
      </c>
      <c r="G46" s="34">
        <v>1901001</v>
      </c>
      <c r="H46" s="88" t="s">
        <v>682</v>
      </c>
      <c r="I46" s="88" t="s">
        <v>761</v>
      </c>
      <c r="J46" s="88" t="s">
        <v>640</v>
      </c>
      <c r="K46" s="91">
        <v>383</v>
      </c>
      <c r="L46" s="92">
        <v>383</v>
      </c>
      <c r="M46" s="88">
        <v>383</v>
      </c>
      <c r="N46" s="88"/>
      <c r="O46" s="88"/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 t="s">
        <v>470</v>
      </c>
      <c r="V46" s="88" t="s">
        <v>641</v>
      </c>
      <c r="W46" s="88" t="s">
        <v>642</v>
      </c>
    </row>
    <row r="47" spans="1:23" x14ac:dyDescent="0.3">
      <c r="K47" s="73"/>
      <c r="L47" s="72"/>
    </row>
    <row r="48" spans="1:23" x14ac:dyDescent="0.3">
      <c r="K48" s="71">
        <f>SUBTOTAL(9,K3:K47)</f>
        <v>-620464.22999999975</v>
      </c>
      <c r="L48" s="70">
        <f>SUBTOTAL(9,L3:L47)</f>
        <v>-221249.49999999988</v>
      </c>
    </row>
  </sheetData>
  <autoFilter ref="A2:W46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0"/>
  <sheetViews>
    <sheetView workbookViewId="0">
      <pane ySplit="2" topLeftCell="A3" activePane="bottomLeft" state="frozen"/>
      <selection activeCell="C14" sqref="C14"/>
      <selection pane="bottomLeft" activeCell="C14" sqref="C14"/>
    </sheetView>
  </sheetViews>
  <sheetFormatPr defaultColWidth="9.109375" defaultRowHeight="13.2" x14ac:dyDescent="0.25"/>
  <cols>
    <col min="1" max="1" width="9.109375" style="78"/>
    <col min="2" max="2" width="11.33203125" style="78" bestFit="1" customWidth="1"/>
    <col min="3" max="3" width="67" style="78" bestFit="1" customWidth="1"/>
    <col min="4" max="16384" width="9.109375" style="78"/>
  </cols>
  <sheetData>
    <row r="2" spans="2:3" x14ac:dyDescent="0.25">
      <c r="B2" s="82" t="s">
        <v>140</v>
      </c>
      <c r="C2" s="81" t="s">
        <v>865</v>
      </c>
    </row>
    <row r="3" spans="2:3" x14ac:dyDescent="0.25">
      <c r="B3" s="79" t="s">
        <v>142</v>
      </c>
      <c r="C3" s="79" t="s">
        <v>143</v>
      </c>
    </row>
    <row r="4" spans="2:3" x14ac:dyDescent="0.25">
      <c r="B4" s="79" t="s">
        <v>802</v>
      </c>
      <c r="C4" s="79" t="s">
        <v>757</v>
      </c>
    </row>
    <row r="5" spans="2:3" x14ac:dyDescent="0.25">
      <c r="B5" s="79" t="s">
        <v>846</v>
      </c>
      <c r="C5" s="79" t="s">
        <v>757</v>
      </c>
    </row>
    <row r="6" spans="2:3" x14ac:dyDescent="0.25">
      <c r="B6" s="79" t="s">
        <v>864</v>
      </c>
      <c r="C6" s="79" t="s">
        <v>757</v>
      </c>
    </row>
    <row r="7" spans="2:3" x14ac:dyDescent="0.25">
      <c r="B7" s="79" t="s">
        <v>552</v>
      </c>
      <c r="C7" s="79" t="s">
        <v>757</v>
      </c>
    </row>
    <row r="8" spans="2:3" x14ac:dyDescent="0.25">
      <c r="B8" s="79" t="s">
        <v>144</v>
      </c>
      <c r="C8" s="80" t="s">
        <v>82</v>
      </c>
    </row>
    <row r="9" spans="2:3" x14ac:dyDescent="0.25">
      <c r="B9" s="79" t="s">
        <v>145</v>
      </c>
      <c r="C9" s="80" t="s">
        <v>82</v>
      </c>
    </row>
    <row r="10" spans="2:3" x14ac:dyDescent="0.25">
      <c r="B10" s="79" t="s">
        <v>469</v>
      </c>
      <c r="C10" s="80" t="s">
        <v>82</v>
      </c>
    </row>
    <row r="11" spans="2:3" x14ac:dyDescent="0.25">
      <c r="B11" s="79" t="s">
        <v>472</v>
      </c>
      <c r="C11" s="80" t="s">
        <v>82</v>
      </c>
    </row>
    <row r="12" spans="2:3" x14ac:dyDescent="0.25">
      <c r="B12" s="79" t="s">
        <v>146</v>
      </c>
      <c r="C12" s="79" t="s">
        <v>147</v>
      </c>
    </row>
    <row r="13" spans="2:3" x14ac:dyDescent="0.25">
      <c r="B13" s="79" t="s">
        <v>148</v>
      </c>
      <c r="C13" s="80" t="s">
        <v>82</v>
      </c>
    </row>
    <row r="14" spans="2:3" x14ac:dyDescent="0.25">
      <c r="B14" s="79" t="s">
        <v>149</v>
      </c>
      <c r="C14" s="80" t="s">
        <v>82</v>
      </c>
    </row>
    <row r="15" spans="2:3" x14ac:dyDescent="0.25">
      <c r="B15" s="79" t="s">
        <v>474</v>
      </c>
      <c r="C15" s="80" t="s">
        <v>82</v>
      </c>
    </row>
    <row r="16" spans="2:3" x14ac:dyDescent="0.25">
      <c r="B16" s="79" t="s">
        <v>476</v>
      </c>
      <c r="C16" s="80" t="s">
        <v>82</v>
      </c>
    </row>
    <row r="17" spans="2:3" x14ac:dyDescent="0.25">
      <c r="B17" s="79" t="s">
        <v>150</v>
      </c>
      <c r="C17" s="80" t="s">
        <v>82</v>
      </c>
    </row>
    <row r="18" spans="2:3" x14ac:dyDescent="0.25">
      <c r="B18" s="79" t="s">
        <v>151</v>
      </c>
      <c r="C18" s="80" t="s">
        <v>82</v>
      </c>
    </row>
    <row r="19" spans="2:3" x14ac:dyDescent="0.25">
      <c r="B19" s="79" t="s">
        <v>152</v>
      </c>
      <c r="C19" s="80" t="s">
        <v>82</v>
      </c>
    </row>
    <row r="20" spans="2:3" x14ac:dyDescent="0.25">
      <c r="B20" s="79" t="s">
        <v>480</v>
      </c>
      <c r="C20" s="80" t="s">
        <v>82</v>
      </c>
    </row>
    <row r="21" spans="2:3" x14ac:dyDescent="0.25">
      <c r="B21" s="79" t="s">
        <v>154</v>
      </c>
      <c r="C21" s="79" t="s">
        <v>155</v>
      </c>
    </row>
    <row r="22" spans="2:3" x14ac:dyDescent="0.25">
      <c r="B22" s="79" t="s">
        <v>156</v>
      </c>
      <c r="C22" s="79" t="s">
        <v>157</v>
      </c>
    </row>
    <row r="23" spans="2:3" x14ac:dyDescent="0.25">
      <c r="B23" s="79" t="s">
        <v>158</v>
      </c>
      <c r="C23" s="79" t="s">
        <v>159</v>
      </c>
    </row>
    <row r="24" spans="2:3" x14ac:dyDescent="0.25">
      <c r="B24" s="79" t="s">
        <v>160</v>
      </c>
      <c r="C24" s="79" t="s">
        <v>97</v>
      </c>
    </row>
    <row r="25" spans="2:3" x14ac:dyDescent="0.25">
      <c r="B25" s="79" t="s">
        <v>161</v>
      </c>
      <c r="C25" s="80" t="s">
        <v>82</v>
      </c>
    </row>
    <row r="26" spans="2:3" x14ac:dyDescent="0.25">
      <c r="B26" s="79" t="s">
        <v>162</v>
      </c>
      <c r="C26" s="80" t="s">
        <v>82</v>
      </c>
    </row>
    <row r="27" spans="2:3" x14ac:dyDescent="0.25">
      <c r="B27" s="79" t="s">
        <v>163</v>
      </c>
      <c r="C27" s="80" t="s">
        <v>82</v>
      </c>
    </row>
    <row r="28" spans="2:3" x14ac:dyDescent="0.25">
      <c r="B28" s="79" t="s">
        <v>164</v>
      </c>
      <c r="C28" s="80" t="s">
        <v>82</v>
      </c>
    </row>
    <row r="29" spans="2:3" x14ac:dyDescent="0.25">
      <c r="B29" s="79" t="s">
        <v>165</v>
      </c>
      <c r="C29" s="80" t="s">
        <v>82</v>
      </c>
    </row>
    <row r="30" spans="2:3" x14ac:dyDescent="0.25">
      <c r="B30" s="79" t="s">
        <v>166</v>
      </c>
      <c r="C30" s="80" t="s">
        <v>82</v>
      </c>
    </row>
    <row r="31" spans="2:3" x14ac:dyDescent="0.25">
      <c r="B31" s="79" t="s">
        <v>482</v>
      </c>
      <c r="C31" s="80" t="s">
        <v>82</v>
      </c>
    </row>
    <row r="32" spans="2:3" x14ac:dyDescent="0.25">
      <c r="B32" s="79" t="s">
        <v>167</v>
      </c>
      <c r="C32" s="80" t="s">
        <v>82</v>
      </c>
    </row>
    <row r="33" spans="2:3" x14ac:dyDescent="0.25">
      <c r="B33" s="79" t="s">
        <v>168</v>
      </c>
      <c r="C33" s="79" t="s">
        <v>169</v>
      </c>
    </row>
    <row r="34" spans="2:3" x14ac:dyDescent="0.25">
      <c r="B34" s="79" t="s">
        <v>484</v>
      </c>
      <c r="C34" s="79" t="s">
        <v>103</v>
      </c>
    </row>
    <row r="35" spans="2:3" x14ac:dyDescent="0.25">
      <c r="B35" s="79" t="s">
        <v>486</v>
      </c>
      <c r="C35" s="79" t="s">
        <v>66</v>
      </c>
    </row>
    <row r="36" spans="2:3" x14ac:dyDescent="0.25">
      <c r="B36" s="79" t="s">
        <v>488</v>
      </c>
      <c r="C36" s="79" t="s">
        <v>66</v>
      </c>
    </row>
    <row r="37" spans="2:3" x14ac:dyDescent="0.25">
      <c r="B37" s="79" t="s">
        <v>170</v>
      </c>
      <c r="C37" s="79" t="s">
        <v>98</v>
      </c>
    </row>
    <row r="38" spans="2:3" x14ac:dyDescent="0.25">
      <c r="B38" s="79" t="s">
        <v>171</v>
      </c>
      <c r="C38" s="79" t="s">
        <v>98</v>
      </c>
    </row>
    <row r="39" spans="2:3" x14ac:dyDescent="0.25">
      <c r="B39" s="79" t="s">
        <v>172</v>
      </c>
      <c r="C39" s="79" t="s">
        <v>173</v>
      </c>
    </row>
    <row r="40" spans="2:3" x14ac:dyDescent="0.25">
      <c r="B40" s="79" t="s">
        <v>174</v>
      </c>
      <c r="C40" s="80" t="s">
        <v>31</v>
      </c>
    </row>
    <row r="41" spans="2:3" x14ac:dyDescent="0.25">
      <c r="B41" s="79" t="s">
        <v>175</v>
      </c>
      <c r="C41" s="80" t="s">
        <v>31</v>
      </c>
    </row>
    <row r="42" spans="2:3" x14ac:dyDescent="0.25">
      <c r="B42" s="79" t="s">
        <v>176</v>
      </c>
      <c r="C42" s="79" t="s">
        <v>177</v>
      </c>
    </row>
    <row r="43" spans="2:3" x14ac:dyDescent="0.25">
      <c r="B43" s="79" t="s">
        <v>178</v>
      </c>
      <c r="C43" s="79" t="s">
        <v>177</v>
      </c>
    </row>
    <row r="44" spans="2:3" x14ac:dyDescent="0.25">
      <c r="B44" s="79" t="s">
        <v>179</v>
      </c>
      <c r="C44" s="79" t="s">
        <v>180</v>
      </c>
    </row>
    <row r="45" spans="2:3" x14ac:dyDescent="0.25">
      <c r="B45" s="79" t="s">
        <v>181</v>
      </c>
      <c r="C45" s="79" t="s">
        <v>180</v>
      </c>
    </row>
    <row r="46" spans="2:3" x14ac:dyDescent="0.25">
      <c r="B46" s="79" t="s">
        <v>182</v>
      </c>
      <c r="C46" s="79" t="s">
        <v>183</v>
      </c>
    </row>
    <row r="47" spans="2:3" x14ac:dyDescent="0.25">
      <c r="B47" s="79" t="s">
        <v>184</v>
      </c>
      <c r="C47" s="79" t="s">
        <v>183</v>
      </c>
    </row>
    <row r="48" spans="2:3" x14ac:dyDescent="0.25">
      <c r="B48" s="79" t="s">
        <v>185</v>
      </c>
      <c r="C48" s="80" t="s">
        <v>186</v>
      </c>
    </row>
    <row r="49" spans="2:3" x14ac:dyDescent="0.25">
      <c r="B49" s="79" t="s">
        <v>187</v>
      </c>
      <c r="C49" s="80" t="s">
        <v>186</v>
      </c>
    </row>
    <row r="50" spans="2:3" x14ac:dyDescent="0.25">
      <c r="B50" s="79" t="s">
        <v>188</v>
      </c>
      <c r="C50" s="80" t="s">
        <v>189</v>
      </c>
    </row>
    <row r="51" spans="2:3" x14ac:dyDescent="0.25">
      <c r="B51" s="79" t="s">
        <v>190</v>
      </c>
      <c r="C51" s="80" t="s">
        <v>189</v>
      </c>
    </row>
    <row r="52" spans="2:3" x14ac:dyDescent="0.25">
      <c r="B52" s="79" t="s">
        <v>191</v>
      </c>
      <c r="C52" s="79" t="s">
        <v>192</v>
      </c>
    </row>
    <row r="53" spans="2:3" x14ac:dyDescent="0.25">
      <c r="B53" s="79" t="s">
        <v>193</v>
      </c>
      <c r="C53" s="79" t="s">
        <v>192</v>
      </c>
    </row>
    <row r="54" spans="2:3" x14ac:dyDescent="0.25">
      <c r="B54" s="79" t="s">
        <v>194</v>
      </c>
      <c r="C54" s="79" t="s">
        <v>195</v>
      </c>
    </row>
    <row r="55" spans="2:3" x14ac:dyDescent="0.25">
      <c r="B55" s="79" t="s">
        <v>196</v>
      </c>
      <c r="C55" s="79" t="s">
        <v>195</v>
      </c>
    </row>
    <row r="56" spans="2:3" x14ac:dyDescent="0.25">
      <c r="B56" s="79" t="s">
        <v>197</v>
      </c>
      <c r="C56" s="79" t="s">
        <v>198</v>
      </c>
    </row>
    <row r="57" spans="2:3" x14ac:dyDescent="0.25">
      <c r="B57" s="79" t="s">
        <v>199</v>
      </c>
      <c r="C57" s="79" t="s">
        <v>198</v>
      </c>
    </row>
    <row r="58" spans="2:3" x14ac:dyDescent="0.25">
      <c r="B58" s="79" t="s">
        <v>493</v>
      </c>
      <c r="C58" s="79" t="s">
        <v>67</v>
      </c>
    </row>
    <row r="59" spans="2:3" x14ac:dyDescent="0.25">
      <c r="B59" s="79" t="s">
        <v>495</v>
      </c>
      <c r="C59" s="79" t="s">
        <v>67</v>
      </c>
    </row>
    <row r="60" spans="2:3" x14ac:dyDescent="0.25">
      <c r="B60" s="79" t="s">
        <v>497</v>
      </c>
      <c r="C60" s="79" t="s">
        <v>68</v>
      </c>
    </row>
    <row r="61" spans="2:3" x14ac:dyDescent="0.25">
      <c r="B61" s="79" t="s">
        <v>499</v>
      </c>
      <c r="C61" s="79" t="s">
        <v>68</v>
      </c>
    </row>
    <row r="62" spans="2:3" x14ac:dyDescent="0.25">
      <c r="B62" s="79" t="s">
        <v>501</v>
      </c>
      <c r="C62" s="79" t="s">
        <v>69</v>
      </c>
    </row>
    <row r="63" spans="2:3" x14ac:dyDescent="0.25">
      <c r="B63" s="79" t="s">
        <v>503</v>
      </c>
      <c r="C63" s="79" t="s">
        <v>69</v>
      </c>
    </row>
    <row r="64" spans="2:3" x14ac:dyDescent="0.25">
      <c r="B64" s="79" t="s">
        <v>200</v>
      </c>
      <c r="C64" s="79" t="s">
        <v>201</v>
      </c>
    </row>
    <row r="65" spans="2:3" x14ac:dyDescent="0.25">
      <c r="B65" s="79" t="s">
        <v>202</v>
      </c>
      <c r="C65" s="79" t="s">
        <v>201</v>
      </c>
    </row>
    <row r="66" spans="2:3" x14ac:dyDescent="0.25">
      <c r="B66" s="79" t="s">
        <v>203</v>
      </c>
      <c r="C66" s="79" t="s">
        <v>204</v>
      </c>
    </row>
    <row r="67" spans="2:3" x14ac:dyDescent="0.25">
      <c r="B67" s="79" t="s">
        <v>205</v>
      </c>
      <c r="C67" s="79" t="s">
        <v>204</v>
      </c>
    </row>
    <row r="68" spans="2:3" x14ac:dyDescent="0.25">
      <c r="B68" s="79" t="s">
        <v>206</v>
      </c>
      <c r="C68" s="79" t="s">
        <v>207</v>
      </c>
    </row>
    <row r="69" spans="2:3" x14ac:dyDescent="0.25">
      <c r="B69" s="79" t="s">
        <v>208</v>
      </c>
      <c r="C69" s="79" t="s">
        <v>207</v>
      </c>
    </row>
    <row r="70" spans="2:3" x14ac:dyDescent="0.25">
      <c r="B70" s="79" t="s">
        <v>209</v>
      </c>
      <c r="C70" s="79" t="s">
        <v>210</v>
      </c>
    </row>
    <row r="71" spans="2:3" x14ac:dyDescent="0.25">
      <c r="B71" s="79" t="s">
        <v>211</v>
      </c>
      <c r="C71" s="79" t="s">
        <v>210</v>
      </c>
    </row>
    <row r="72" spans="2:3" x14ac:dyDescent="0.25">
      <c r="B72" s="79" t="s">
        <v>212</v>
      </c>
      <c r="C72" s="79" t="s">
        <v>213</v>
      </c>
    </row>
    <row r="73" spans="2:3" x14ac:dyDescent="0.25">
      <c r="B73" s="79" t="s">
        <v>214</v>
      </c>
      <c r="C73" s="79" t="s">
        <v>213</v>
      </c>
    </row>
    <row r="74" spans="2:3" x14ac:dyDescent="0.25">
      <c r="B74" s="79" t="s">
        <v>215</v>
      </c>
      <c r="C74" s="79" t="s">
        <v>216</v>
      </c>
    </row>
    <row r="75" spans="2:3" x14ac:dyDescent="0.25">
      <c r="B75" s="79" t="s">
        <v>217</v>
      </c>
      <c r="C75" s="79" t="s">
        <v>216</v>
      </c>
    </row>
    <row r="76" spans="2:3" x14ac:dyDescent="0.25">
      <c r="B76" s="79" t="s">
        <v>218</v>
      </c>
      <c r="C76" s="79" t="s">
        <v>219</v>
      </c>
    </row>
    <row r="77" spans="2:3" x14ac:dyDescent="0.25">
      <c r="B77" s="79" t="s">
        <v>220</v>
      </c>
      <c r="C77" s="79" t="s">
        <v>219</v>
      </c>
    </row>
    <row r="78" spans="2:3" x14ac:dyDescent="0.25">
      <c r="B78" s="79" t="s">
        <v>221</v>
      </c>
      <c r="C78" s="79" t="s">
        <v>222</v>
      </c>
    </row>
    <row r="79" spans="2:3" x14ac:dyDescent="0.25">
      <c r="B79" s="79" t="s">
        <v>223</v>
      </c>
      <c r="C79" s="79" t="s">
        <v>222</v>
      </c>
    </row>
    <row r="80" spans="2:3" x14ac:dyDescent="0.25">
      <c r="B80" s="79" t="s">
        <v>224</v>
      </c>
      <c r="C80" s="79" t="s">
        <v>225</v>
      </c>
    </row>
    <row r="81" spans="2:3" x14ac:dyDescent="0.25">
      <c r="B81" s="79" t="s">
        <v>226</v>
      </c>
      <c r="C81" s="79" t="s">
        <v>225</v>
      </c>
    </row>
    <row r="82" spans="2:3" x14ac:dyDescent="0.25">
      <c r="B82" s="79" t="s">
        <v>227</v>
      </c>
      <c r="C82" s="79" t="s">
        <v>228</v>
      </c>
    </row>
    <row r="83" spans="2:3" x14ac:dyDescent="0.25">
      <c r="B83" s="79" t="s">
        <v>229</v>
      </c>
      <c r="C83" s="79" t="s">
        <v>228</v>
      </c>
    </row>
    <row r="84" spans="2:3" x14ac:dyDescent="0.25">
      <c r="B84" s="79" t="s">
        <v>230</v>
      </c>
      <c r="C84" s="79" t="s">
        <v>231</v>
      </c>
    </row>
    <row r="85" spans="2:3" x14ac:dyDescent="0.25">
      <c r="B85" s="79" t="s">
        <v>232</v>
      </c>
      <c r="C85" s="79" t="s">
        <v>231</v>
      </c>
    </row>
    <row r="86" spans="2:3" x14ac:dyDescent="0.25">
      <c r="B86" s="79" t="s">
        <v>233</v>
      </c>
      <c r="C86" s="79" t="s">
        <v>234</v>
      </c>
    </row>
    <row r="87" spans="2:3" x14ac:dyDescent="0.25">
      <c r="B87" s="79" t="s">
        <v>235</v>
      </c>
      <c r="C87" s="79" t="s">
        <v>234</v>
      </c>
    </row>
    <row r="88" spans="2:3" x14ac:dyDescent="0.25">
      <c r="B88" s="79" t="s">
        <v>236</v>
      </c>
      <c r="C88" s="79" t="s">
        <v>237</v>
      </c>
    </row>
    <row r="89" spans="2:3" x14ac:dyDescent="0.25">
      <c r="B89" s="79" t="s">
        <v>238</v>
      </c>
      <c r="C89" s="79" t="s">
        <v>237</v>
      </c>
    </row>
    <row r="90" spans="2:3" x14ac:dyDescent="0.25">
      <c r="B90" s="79" t="s">
        <v>239</v>
      </c>
      <c r="C90" s="79" t="s">
        <v>34</v>
      </c>
    </row>
    <row r="91" spans="2:3" x14ac:dyDescent="0.25">
      <c r="B91" s="79" t="s">
        <v>240</v>
      </c>
      <c r="C91" s="79" t="s">
        <v>241</v>
      </c>
    </row>
    <row r="92" spans="2:3" x14ac:dyDescent="0.25">
      <c r="B92" s="79" t="s">
        <v>242</v>
      </c>
      <c r="C92" s="79" t="s">
        <v>241</v>
      </c>
    </row>
    <row r="93" spans="2:3" x14ac:dyDescent="0.25">
      <c r="B93" s="79" t="s">
        <v>243</v>
      </c>
      <c r="C93" s="79" t="s">
        <v>244</v>
      </c>
    </row>
    <row r="94" spans="2:3" x14ac:dyDescent="0.25">
      <c r="B94" s="79" t="s">
        <v>245</v>
      </c>
      <c r="C94" s="79" t="s">
        <v>244</v>
      </c>
    </row>
    <row r="95" spans="2:3" x14ac:dyDescent="0.25">
      <c r="B95" s="79" t="s">
        <v>246</v>
      </c>
      <c r="C95" s="79" t="s">
        <v>247</v>
      </c>
    </row>
    <row r="96" spans="2:3" x14ac:dyDescent="0.25">
      <c r="B96" s="79" t="s">
        <v>248</v>
      </c>
      <c r="C96" s="79" t="s">
        <v>247</v>
      </c>
    </row>
    <row r="97" spans="2:3" x14ac:dyDescent="0.25">
      <c r="B97" s="79" t="s">
        <v>249</v>
      </c>
      <c r="C97" s="79" t="s">
        <v>250</v>
      </c>
    </row>
    <row r="98" spans="2:3" x14ac:dyDescent="0.25">
      <c r="B98" s="79" t="s">
        <v>251</v>
      </c>
      <c r="C98" s="79" t="s">
        <v>250</v>
      </c>
    </row>
    <row r="99" spans="2:3" x14ac:dyDescent="0.25">
      <c r="B99" s="79" t="s">
        <v>252</v>
      </c>
      <c r="C99" s="79" t="s">
        <v>253</v>
      </c>
    </row>
    <row r="100" spans="2:3" x14ac:dyDescent="0.25">
      <c r="B100" s="79" t="s">
        <v>254</v>
      </c>
      <c r="C100" s="79" t="s">
        <v>253</v>
      </c>
    </row>
    <row r="101" spans="2:3" x14ac:dyDescent="0.25">
      <c r="B101" s="79" t="s">
        <v>801</v>
      </c>
      <c r="C101" s="79" t="s">
        <v>756</v>
      </c>
    </row>
    <row r="102" spans="2:3" x14ac:dyDescent="0.25">
      <c r="B102" s="79" t="s">
        <v>799</v>
      </c>
      <c r="C102" s="79" t="s">
        <v>756</v>
      </c>
    </row>
    <row r="103" spans="2:3" x14ac:dyDescent="0.25">
      <c r="B103" s="79" t="s">
        <v>1097</v>
      </c>
      <c r="C103" s="79" t="s">
        <v>1020</v>
      </c>
    </row>
    <row r="104" spans="2:3" x14ac:dyDescent="0.25">
      <c r="B104" s="79" t="s">
        <v>1099</v>
      </c>
      <c r="C104" s="79" t="s">
        <v>1020</v>
      </c>
    </row>
    <row r="105" spans="2:3" x14ac:dyDescent="0.25">
      <c r="B105" s="79" t="s">
        <v>1083</v>
      </c>
      <c r="C105" s="79" t="s">
        <v>1021</v>
      </c>
    </row>
    <row r="106" spans="2:3" x14ac:dyDescent="0.25">
      <c r="B106" s="79" t="s">
        <v>1085</v>
      </c>
      <c r="C106" s="79" t="s">
        <v>1021</v>
      </c>
    </row>
    <row r="107" spans="2:3" x14ac:dyDescent="0.25">
      <c r="B107" s="79" t="s">
        <v>255</v>
      </c>
      <c r="C107" s="79" t="s">
        <v>256</v>
      </c>
    </row>
    <row r="108" spans="2:3" x14ac:dyDescent="0.25">
      <c r="B108" s="79" t="s">
        <v>257</v>
      </c>
      <c r="C108" s="79" t="s">
        <v>256</v>
      </c>
    </row>
    <row r="109" spans="2:3" x14ac:dyDescent="0.25">
      <c r="B109" s="79" t="s">
        <v>1086</v>
      </c>
      <c r="C109" s="79" t="s">
        <v>1022</v>
      </c>
    </row>
    <row r="110" spans="2:3" x14ac:dyDescent="0.25">
      <c r="B110" s="79" t="s">
        <v>1088</v>
      </c>
      <c r="C110" s="79" t="s">
        <v>1022</v>
      </c>
    </row>
    <row r="111" spans="2:3" x14ac:dyDescent="0.25">
      <c r="B111" s="79" t="s">
        <v>1077</v>
      </c>
      <c r="C111" s="79" t="s">
        <v>1023</v>
      </c>
    </row>
    <row r="112" spans="2:3" x14ac:dyDescent="0.25">
      <c r="B112" s="79" t="s">
        <v>258</v>
      </c>
      <c r="C112" s="79" t="s">
        <v>259</v>
      </c>
    </row>
    <row r="113" spans="2:3" x14ac:dyDescent="0.25">
      <c r="B113" s="79" t="s">
        <v>798</v>
      </c>
      <c r="C113" s="79" t="s">
        <v>754</v>
      </c>
    </row>
    <row r="114" spans="2:3" x14ac:dyDescent="0.25">
      <c r="B114" s="79" t="s">
        <v>797</v>
      </c>
      <c r="C114" s="79" t="s">
        <v>753</v>
      </c>
    </row>
    <row r="115" spans="2:3" x14ac:dyDescent="0.25">
      <c r="B115" s="79" t="s">
        <v>796</v>
      </c>
      <c r="C115" s="79" t="s">
        <v>752</v>
      </c>
    </row>
    <row r="116" spans="2:3" x14ac:dyDescent="0.25">
      <c r="B116" s="79" t="s">
        <v>1078</v>
      </c>
      <c r="C116" s="79" t="s">
        <v>1024</v>
      </c>
    </row>
    <row r="117" spans="2:3" x14ac:dyDescent="0.25">
      <c r="B117" s="79" t="s">
        <v>260</v>
      </c>
      <c r="C117" s="79" t="s">
        <v>261</v>
      </c>
    </row>
    <row r="118" spans="2:3" x14ac:dyDescent="0.25">
      <c r="B118" s="79" t="s">
        <v>262</v>
      </c>
      <c r="C118" s="79" t="s">
        <v>263</v>
      </c>
    </row>
    <row r="119" spans="2:3" x14ac:dyDescent="0.25">
      <c r="B119" s="79" t="s">
        <v>863</v>
      </c>
      <c r="C119" s="79" t="s">
        <v>862</v>
      </c>
    </row>
    <row r="120" spans="2:3" x14ac:dyDescent="0.25">
      <c r="B120" s="79" t="s">
        <v>554</v>
      </c>
      <c r="C120" s="79" t="s">
        <v>101</v>
      </c>
    </row>
    <row r="121" spans="2:3" x14ac:dyDescent="0.25">
      <c r="B121" s="79" t="s">
        <v>556</v>
      </c>
      <c r="C121" s="79" t="s">
        <v>76</v>
      </c>
    </row>
    <row r="122" spans="2:3" x14ac:dyDescent="0.25">
      <c r="B122" s="79" t="s">
        <v>621</v>
      </c>
      <c r="C122" s="80" t="s">
        <v>110</v>
      </c>
    </row>
    <row r="123" spans="2:3" x14ac:dyDescent="0.25">
      <c r="B123" s="79" t="s">
        <v>557</v>
      </c>
      <c r="C123" s="79" t="s">
        <v>132</v>
      </c>
    </row>
    <row r="124" spans="2:3" x14ac:dyDescent="0.25">
      <c r="B124" s="79" t="s">
        <v>264</v>
      </c>
      <c r="C124" s="79" t="s">
        <v>265</v>
      </c>
    </row>
    <row r="125" spans="2:3" x14ac:dyDescent="0.25">
      <c r="B125" s="79" t="s">
        <v>535</v>
      </c>
      <c r="C125" s="79" t="s">
        <v>100</v>
      </c>
    </row>
    <row r="126" spans="2:3" x14ac:dyDescent="0.25">
      <c r="B126" s="79" t="s">
        <v>559</v>
      </c>
      <c r="C126" s="79" t="s">
        <v>137</v>
      </c>
    </row>
    <row r="127" spans="2:3" x14ac:dyDescent="0.25">
      <c r="B127" s="79" t="s">
        <v>266</v>
      </c>
      <c r="C127" s="79" t="s">
        <v>267</v>
      </c>
    </row>
    <row r="128" spans="2:3" x14ac:dyDescent="0.25">
      <c r="B128" s="79" t="s">
        <v>794</v>
      </c>
      <c r="C128" s="79" t="s">
        <v>795</v>
      </c>
    </row>
    <row r="129" spans="2:3" x14ac:dyDescent="0.25">
      <c r="B129" s="79" t="s">
        <v>1128</v>
      </c>
      <c r="C129" s="79" t="s">
        <v>1025</v>
      </c>
    </row>
    <row r="130" spans="2:3" x14ac:dyDescent="0.25">
      <c r="B130" s="79" t="s">
        <v>1129</v>
      </c>
      <c r="C130" s="79" t="s">
        <v>1026</v>
      </c>
    </row>
    <row r="131" spans="2:3" x14ac:dyDescent="0.25">
      <c r="B131" s="79" t="s">
        <v>268</v>
      </c>
      <c r="C131" s="79" t="s">
        <v>36</v>
      </c>
    </row>
    <row r="132" spans="2:3" x14ac:dyDescent="0.25">
      <c r="B132" s="79" t="s">
        <v>269</v>
      </c>
      <c r="C132" s="79" t="s">
        <v>36</v>
      </c>
    </row>
    <row r="133" spans="2:3" x14ac:dyDescent="0.25">
      <c r="B133" s="79" t="s">
        <v>270</v>
      </c>
      <c r="C133" s="79" t="s">
        <v>104</v>
      </c>
    </row>
    <row r="134" spans="2:3" x14ac:dyDescent="0.25">
      <c r="B134" s="79" t="s">
        <v>271</v>
      </c>
      <c r="C134" s="79" t="s">
        <v>105</v>
      </c>
    </row>
    <row r="135" spans="2:3" x14ac:dyDescent="0.25">
      <c r="B135" s="79" t="s">
        <v>272</v>
      </c>
      <c r="C135" s="79" t="s">
        <v>85</v>
      </c>
    </row>
    <row r="136" spans="2:3" x14ac:dyDescent="0.25">
      <c r="B136" s="79" t="s">
        <v>273</v>
      </c>
      <c r="C136" s="79" t="s">
        <v>85</v>
      </c>
    </row>
    <row r="137" spans="2:3" x14ac:dyDescent="0.25">
      <c r="B137" s="79" t="s">
        <v>510</v>
      </c>
      <c r="C137" s="79" t="s">
        <v>86</v>
      </c>
    </row>
    <row r="138" spans="2:3" x14ac:dyDescent="0.25">
      <c r="B138" s="79" t="s">
        <v>857</v>
      </c>
      <c r="C138" s="79" t="s">
        <v>747</v>
      </c>
    </row>
    <row r="139" spans="2:3" x14ac:dyDescent="0.25">
      <c r="B139" s="79" t="s">
        <v>274</v>
      </c>
      <c r="C139" s="79" t="s">
        <v>275</v>
      </c>
    </row>
    <row r="140" spans="2:3" x14ac:dyDescent="0.25">
      <c r="B140" s="79" t="s">
        <v>276</v>
      </c>
      <c r="C140" s="79" t="s">
        <v>277</v>
      </c>
    </row>
    <row r="141" spans="2:3" x14ac:dyDescent="0.25">
      <c r="B141" s="79" t="s">
        <v>560</v>
      </c>
      <c r="C141" s="79" t="s">
        <v>133</v>
      </c>
    </row>
    <row r="142" spans="2:3" x14ac:dyDescent="0.25">
      <c r="B142" s="79" t="s">
        <v>1089</v>
      </c>
      <c r="C142" s="79" t="s">
        <v>1027</v>
      </c>
    </row>
    <row r="143" spans="2:3" x14ac:dyDescent="0.25">
      <c r="B143" s="79" t="s">
        <v>1091</v>
      </c>
      <c r="C143" s="79" t="s">
        <v>1027</v>
      </c>
    </row>
    <row r="144" spans="2:3" x14ac:dyDescent="0.25">
      <c r="B144" s="79" t="s">
        <v>511</v>
      </c>
      <c r="C144" s="79" t="s">
        <v>70</v>
      </c>
    </row>
    <row r="145" spans="2:3" x14ac:dyDescent="0.25">
      <c r="B145" s="79" t="s">
        <v>278</v>
      </c>
      <c r="C145" s="79" t="s">
        <v>40</v>
      </c>
    </row>
    <row r="146" spans="2:3" x14ac:dyDescent="0.25">
      <c r="B146" s="79" t="s">
        <v>563</v>
      </c>
      <c r="C146" s="79" t="s">
        <v>40</v>
      </c>
    </row>
    <row r="147" spans="2:3" x14ac:dyDescent="0.25">
      <c r="B147" s="79" t="s">
        <v>279</v>
      </c>
      <c r="C147" s="79" t="s">
        <v>280</v>
      </c>
    </row>
    <row r="148" spans="2:3" x14ac:dyDescent="0.25">
      <c r="B148" s="79" t="s">
        <v>845</v>
      </c>
      <c r="C148" s="79" t="s">
        <v>745</v>
      </c>
    </row>
    <row r="149" spans="2:3" x14ac:dyDescent="0.25">
      <c r="B149" s="79" t="s">
        <v>793</v>
      </c>
      <c r="C149" s="79" t="s">
        <v>744</v>
      </c>
    </row>
    <row r="150" spans="2:3" x14ac:dyDescent="0.25">
      <c r="B150" s="79" t="s">
        <v>536</v>
      </c>
      <c r="C150" s="79" t="s">
        <v>56</v>
      </c>
    </row>
    <row r="151" spans="2:3" x14ac:dyDescent="0.25">
      <c r="B151" s="79" t="s">
        <v>537</v>
      </c>
      <c r="C151" s="79" t="s">
        <v>88</v>
      </c>
    </row>
    <row r="152" spans="2:3" x14ac:dyDescent="0.25">
      <c r="B152" s="79" t="s">
        <v>844</v>
      </c>
      <c r="C152" s="79" t="s">
        <v>743</v>
      </c>
    </row>
    <row r="153" spans="2:3" x14ac:dyDescent="0.25">
      <c r="B153" s="79" t="s">
        <v>843</v>
      </c>
      <c r="C153" s="79" t="s">
        <v>742</v>
      </c>
    </row>
    <row r="154" spans="2:3" x14ac:dyDescent="0.25">
      <c r="B154" s="79" t="s">
        <v>842</v>
      </c>
      <c r="C154" s="79" t="s">
        <v>741</v>
      </c>
    </row>
    <row r="155" spans="2:3" x14ac:dyDescent="0.25">
      <c r="B155" s="79" t="s">
        <v>861</v>
      </c>
      <c r="C155" s="79" t="s">
        <v>740</v>
      </c>
    </row>
    <row r="156" spans="2:3" x14ac:dyDescent="0.25">
      <c r="B156" s="79" t="s">
        <v>841</v>
      </c>
      <c r="C156" s="79" t="s">
        <v>739</v>
      </c>
    </row>
    <row r="157" spans="2:3" x14ac:dyDescent="0.25">
      <c r="B157" s="79" t="s">
        <v>1101</v>
      </c>
      <c r="C157" s="79" t="s">
        <v>1033</v>
      </c>
    </row>
    <row r="158" spans="2:3" x14ac:dyDescent="0.25">
      <c r="B158" s="79" t="s">
        <v>791</v>
      </c>
      <c r="C158" s="79" t="s">
        <v>738</v>
      </c>
    </row>
    <row r="159" spans="2:3" x14ac:dyDescent="0.25">
      <c r="B159" s="79" t="s">
        <v>840</v>
      </c>
      <c r="C159" s="79" t="s">
        <v>737</v>
      </c>
    </row>
    <row r="160" spans="2:3" x14ac:dyDescent="0.25">
      <c r="B160" s="79" t="s">
        <v>839</v>
      </c>
      <c r="C160" s="79" t="s">
        <v>736</v>
      </c>
    </row>
    <row r="161" spans="2:3" x14ac:dyDescent="0.25">
      <c r="B161" s="79" t="s">
        <v>790</v>
      </c>
      <c r="C161" s="79" t="s">
        <v>734</v>
      </c>
    </row>
    <row r="162" spans="2:3" x14ac:dyDescent="0.25">
      <c r="B162" s="79" t="s">
        <v>856</v>
      </c>
      <c r="C162" s="79" t="s">
        <v>733</v>
      </c>
    </row>
    <row r="163" spans="2:3" x14ac:dyDescent="0.25">
      <c r="B163" s="79" t="s">
        <v>789</v>
      </c>
      <c r="C163" s="79" t="s">
        <v>732</v>
      </c>
    </row>
    <row r="164" spans="2:3" x14ac:dyDescent="0.25">
      <c r="B164" s="79" t="s">
        <v>1092</v>
      </c>
      <c r="C164" s="79" t="s">
        <v>1036</v>
      </c>
    </row>
    <row r="165" spans="2:3" x14ac:dyDescent="0.25">
      <c r="B165" s="79" t="s">
        <v>838</v>
      </c>
      <c r="C165" s="79" t="s">
        <v>731</v>
      </c>
    </row>
    <row r="166" spans="2:3" x14ac:dyDescent="0.25">
      <c r="B166" s="79" t="s">
        <v>1093</v>
      </c>
      <c r="C166" s="79" t="s">
        <v>1038</v>
      </c>
    </row>
    <row r="167" spans="2:3" x14ac:dyDescent="0.25">
      <c r="B167" s="79" t="s">
        <v>1102</v>
      </c>
      <c r="C167" s="79" t="s">
        <v>1039</v>
      </c>
    </row>
    <row r="168" spans="2:3" x14ac:dyDescent="0.25">
      <c r="B168" s="79" t="s">
        <v>837</v>
      </c>
      <c r="C168" s="79" t="s">
        <v>730</v>
      </c>
    </row>
    <row r="169" spans="2:3" x14ac:dyDescent="0.25">
      <c r="B169" s="79" t="s">
        <v>1079</v>
      </c>
      <c r="C169" s="79" t="s">
        <v>1040</v>
      </c>
    </row>
    <row r="170" spans="2:3" x14ac:dyDescent="0.25">
      <c r="B170" s="79" t="s">
        <v>281</v>
      </c>
      <c r="C170" s="79" t="s">
        <v>282</v>
      </c>
    </row>
    <row r="171" spans="2:3" x14ac:dyDescent="0.25">
      <c r="B171" s="79" t="s">
        <v>1080</v>
      </c>
      <c r="C171" s="79" t="s">
        <v>1041</v>
      </c>
    </row>
    <row r="172" spans="2:3" x14ac:dyDescent="0.25">
      <c r="B172" s="79" t="s">
        <v>788</v>
      </c>
      <c r="C172" s="79" t="s">
        <v>728</v>
      </c>
    </row>
    <row r="173" spans="2:3" x14ac:dyDescent="0.25">
      <c r="B173" s="79" t="s">
        <v>786</v>
      </c>
      <c r="C173" s="79" t="s">
        <v>728</v>
      </c>
    </row>
    <row r="174" spans="2:3" x14ac:dyDescent="0.25">
      <c r="B174" s="79" t="s">
        <v>785</v>
      </c>
      <c r="C174" s="79" t="s">
        <v>727</v>
      </c>
    </row>
    <row r="175" spans="2:3" x14ac:dyDescent="0.25">
      <c r="B175" s="79" t="s">
        <v>1104</v>
      </c>
      <c r="C175" s="79" t="s">
        <v>727</v>
      </c>
    </row>
    <row r="176" spans="2:3" x14ac:dyDescent="0.25">
      <c r="B176" s="79" t="s">
        <v>784</v>
      </c>
      <c r="C176" s="79" t="s">
        <v>726</v>
      </c>
    </row>
    <row r="177" spans="2:3" x14ac:dyDescent="0.25">
      <c r="B177" s="79" t="s">
        <v>836</v>
      </c>
      <c r="C177" s="79" t="s">
        <v>725</v>
      </c>
    </row>
    <row r="178" spans="2:3" x14ac:dyDescent="0.25">
      <c r="B178" s="79" t="s">
        <v>1130</v>
      </c>
      <c r="C178" s="79" t="s">
        <v>724</v>
      </c>
    </row>
    <row r="179" spans="2:3" x14ac:dyDescent="0.25">
      <c r="B179" s="79" t="s">
        <v>283</v>
      </c>
      <c r="C179" s="79" t="s">
        <v>284</v>
      </c>
    </row>
    <row r="180" spans="2:3" x14ac:dyDescent="0.25">
      <c r="B180" s="79" t="s">
        <v>835</v>
      </c>
      <c r="C180" s="79" t="s">
        <v>723</v>
      </c>
    </row>
    <row r="181" spans="2:3" x14ac:dyDescent="0.25">
      <c r="B181" s="79" t="s">
        <v>285</v>
      </c>
      <c r="C181" s="79" t="s">
        <v>286</v>
      </c>
    </row>
    <row r="182" spans="2:3" x14ac:dyDescent="0.25">
      <c r="B182" s="79" t="s">
        <v>860</v>
      </c>
      <c r="C182" s="79" t="s">
        <v>722</v>
      </c>
    </row>
    <row r="183" spans="2:3" x14ac:dyDescent="0.25">
      <c r="B183" s="79" t="s">
        <v>538</v>
      </c>
      <c r="C183" s="79" t="s">
        <v>89</v>
      </c>
    </row>
    <row r="184" spans="2:3" x14ac:dyDescent="0.25">
      <c r="B184" s="79" t="s">
        <v>539</v>
      </c>
      <c r="C184" s="79" t="s">
        <v>90</v>
      </c>
    </row>
    <row r="185" spans="2:3" x14ac:dyDescent="0.25">
      <c r="B185" s="79" t="s">
        <v>834</v>
      </c>
      <c r="C185" s="79" t="s">
        <v>721</v>
      </c>
    </row>
    <row r="186" spans="2:3" x14ac:dyDescent="0.25">
      <c r="B186" s="79" t="s">
        <v>833</v>
      </c>
      <c r="C186" s="79" t="s">
        <v>720</v>
      </c>
    </row>
    <row r="187" spans="2:3" x14ac:dyDescent="0.25">
      <c r="B187" s="79" t="s">
        <v>565</v>
      </c>
      <c r="C187" s="79" t="s">
        <v>564</v>
      </c>
    </row>
    <row r="188" spans="2:3" x14ac:dyDescent="0.25">
      <c r="B188" s="79" t="s">
        <v>783</v>
      </c>
      <c r="C188" s="79" t="s">
        <v>717</v>
      </c>
    </row>
    <row r="189" spans="2:3" x14ac:dyDescent="0.25">
      <c r="B189" s="79" t="s">
        <v>1105</v>
      </c>
      <c r="C189" s="79" t="s">
        <v>1044</v>
      </c>
    </row>
    <row r="190" spans="2:3" x14ac:dyDescent="0.25">
      <c r="B190" s="79" t="s">
        <v>287</v>
      </c>
      <c r="C190" s="79" t="s">
        <v>109</v>
      </c>
    </row>
    <row r="191" spans="2:3" x14ac:dyDescent="0.25">
      <c r="B191" s="79" t="s">
        <v>288</v>
      </c>
      <c r="C191" s="79" t="s">
        <v>289</v>
      </c>
    </row>
    <row r="192" spans="2:3" x14ac:dyDescent="0.25">
      <c r="B192" s="79" t="s">
        <v>290</v>
      </c>
      <c r="C192" s="79" t="s">
        <v>291</v>
      </c>
    </row>
    <row r="193" spans="2:3" x14ac:dyDescent="0.25">
      <c r="B193" s="79" t="s">
        <v>832</v>
      </c>
      <c r="C193" s="79" t="s">
        <v>715</v>
      </c>
    </row>
    <row r="194" spans="2:3" x14ac:dyDescent="0.25">
      <c r="B194" s="79" t="s">
        <v>831</v>
      </c>
      <c r="C194" s="79" t="s">
        <v>714</v>
      </c>
    </row>
    <row r="195" spans="2:3" x14ac:dyDescent="0.25">
      <c r="B195" s="79" t="s">
        <v>830</v>
      </c>
      <c r="C195" s="79" t="s">
        <v>713</v>
      </c>
    </row>
    <row r="196" spans="2:3" x14ac:dyDescent="0.25">
      <c r="B196" s="79" t="s">
        <v>829</v>
      </c>
      <c r="C196" s="79" t="s">
        <v>712</v>
      </c>
    </row>
    <row r="197" spans="2:3" x14ac:dyDescent="0.25">
      <c r="B197" s="79" t="s">
        <v>292</v>
      </c>
      <c r="C197" s="79" t="s">
        <v>291</v>
      </c>
    </row>
    <row r="198" spans="2:3" x14ac:dyDescent="0.25">
      <c r="B198" s="79" t="s">
        <v>293</v>
      </c>
      <c r="C198" s="79" t="s">
        <v>294</v>
      </c>
    </row>
    <row r="199" spans="2:3" x14ac:dyDescent="0.25">
      <c r="B199" s="79" t="s">
        <v>295</v>
      </c>
      <c r="C199" s="79" t="s">
        <v>296</v>
      </c>
    </row>
    <row r="200" spans="2:3" x14ac:dyDescent="0.25">
      <c r="B200" s="79" t="s">
        <v>828</v>
      </c>
      <c r="C200" s="79" t="s">
        <v>711</v>
      </c>
    </row>
    <row r="201" spans="2:3" x14ac:dyDescent="0.25">
      <c r="B201" s="79" t="s">
        <v>568</v>
      </c>
      <c r="C201" s="79" t="s">
        <v>567</v>
      </c>
    </row>
    <row r="202" spans="2:3" x14ac:dyDescent="0.25">
      <c r="B202" s="79" t="s">
        <v>297</v>
      </c>
      <c r="C202" s="79" t="s">
        <v>298</v>
      </c>
    </row>
    <row r="203" spans="2:3" x14ac:dyDescent="0.25">
      <c r="B203" s="79" t="s">
        <v>827</v>
      </c>
      <c r="C203" s="79" t="s">
        <v>710</v>
      </c>
    </row>
    <row r="204" spans="2:3" x14ac:dyDescent="0.25">
      <c r="B204" s="79" t="s">
        <v>299</v>
      </c>
      <c r="C204" s="79" t="s">
        <v>41</v>
      </c>
    </row>
    <row r="205" spans="2:3" x14ac:dyDescent="0.25">
      <c r="B205" s="79" t="s">
        <v>826</v>
      </c>
      <c r="C205" s="79" t="s">
        <v>709</v>
      </c>
    </row>
    <row r="206" spans="2:3" x14ac:dyDescent="0.25">
      <c r="B206" s="79" t="s">
        <v>855</v>
      </c>
      <c r="C206" s="79" t="s">
        <v>708</v>
      </c>
    </row>
    <row r="207" spans="2:3" x14ac:dyDescent="0.25">
      <c r="B207" s="79" t="s">
        <v>782</v>
      </c>
      <c r="C207" s="79" t="s">
        <v>707</v>
      </c>
    </row>
    <row r="208" spans="2:3" x14ac:dyDescent="0.25">
      <c r="B208" s="79" t="s">
        <v>513</v>
      </c>
      <c r="C208" s="79" t="s">
        <v>131</v>
      </c>
    </row>
    <row r="209" spans="2:3" x14ac:dyDescent="0.25">
      <c r="B209" s="79" t="s">
        <v>540</v>
      </c>
      <c r="C209" s="79" t="s">
        <v>77</v>
      </c>
    </row>
    <row r="210" spans="2:3" x14ac:dyDescent="0.25">
      <c r="B210" s="79" t="s">
        <v>825</v>
      </c>
      <c r="C210" s="79" t="s">
        <v>706</v>
      </c>
    </row>
    <row r="211" spans="2:3" x14ac:dyDescent="0.25">
      <c r="B211" s="79" t="s">
        <v>541</v>
      </c>
      <c r="C211" s="79" t="s">
        <v>78</v>
      </c>
    </row>
    <row r="212" spans="2:3" x14ac:dyDescent="0.25">
      <c r="B212" s="79" t="s">
        <v>300</v>
      </c>
      <c r="C212" s="79" t="s">
        <v>301</v>
      </c>
    </row>
    <row r="213" spans="2:3" x14ac:dyDescent="0.25">
      <c r="B213" s="79" t="s">
        <v>1106</v>
      </c>
      <c r="C213" s="79" t="s">
        <v>1045</v>
      </c>
    </row>
    <row r="214" spans="2:3" x14ac:dyDescent="0.25">
      <c r="B214" s="79" t="s">
        <v>302</v>
      </c>
      <c r="C214" s="79" t="s">
        <v>303</v>
      </c>
    </row>
    <row r="215" spans="2:3" x14ac:dyDescent="0.25">
      <c r="B215" s="79" t="s">
        <v>304</v>
      </c>
      <c r="C215" s="79" t="s">
        <v>305</v>
      </c>
    </row>
    <row r="216" spans="2:3" x14ac:dyDescent="0.25">
      <c r="B216" s="79" t="s">
        <v>306</v>
      </c>
      <c r="C216" s="79" t="s">
        <v>307</v>
      </c>
    </row>
    <row r="217" spans="2:3" x14ac:dyDescent="0.25">
      <c r="B217" s="79" t="s">
        <v>308</v>
      </c>
      <c r="C217" s="79" t="s">
        <v>309</v>
      </c>
    </row>
    <row r="218" spans="2:3" x14ac:dyDescent="0.25">
      <c r="B218" s="79" t="s">
        <v>310</v>
      </c>
      <c r="C218" s="79" t="s">
        <v>311</v>
      </c>
    </row>
    <row r="219" spans="2:3" x14ac:dyDescent="0.25">
      <c r="B219" s="79" t="s">
        <v>571</v>
      </c>
      <c r="C219" s="79" t="s">
        <v>570</v>
      </c>
    </row>
    <row r="220" spans="2:3" x14ac:dyDescent="0.25">
      <c r="B220" s="79" t="s">
        <v>312</v>
      </c>
      <c r="C220" s="79" t="s">
        <v>313</v>
      </c>
    </row>
    <row r="221" spans="2:3" x14ac:dyDescent="0.25">
      <c r="B221" s="79" t="s">
        <v>314</v>
      </c>
      <c r="C221" s="79" t="s">
        <v>315</v>
      </c>
    </row>
    <row r="222" spans="2:3" x14ac:dyDescent="0.25">
      <c r="B222" s="79" t="s">
        <v>595</v>
      </c>
      <c r="C222" s="79" t="s">
        <v>596</v>
      </c>
    </row>
    <row r="223" spans="2:3" x14ac:dyDescent="0.25">
      <c r="B223" s="79" t="s">
        <v>316</v>
      </c>
      <c r="C223" s="79" t="s">
        <v>317</v>
      </c>
    </row>
    <row r="224" spans="2:3" x14ac:dyDescent="0.25">
      <c r="B224" s="79" t="s">
        <v>318</v>
      </c>
      <c r="C224" s="79" t="s">
        <v>319</v>
      </c>
    </row>
    <row r="225" spans="2:3" x14ac:dyDescent="0.25">
      <c r="B225" s="79" t="s">
        <v>573</v>
      </c>
      <c r="C225" s="79" t="s">
        <v>572</v>
      </c>
    </row>
    <row r="226" spans="2:3" x14ac:dyDescent="0.25">
      <c r="B226" s="79" t="s">
        <v>320</v>
      </c>
      <c r="C226" s="79" t="s">
        <v>321</v>
      </c>
    </row>
    <row r="227" spans="2:3" x14ac:dyDescent="0.25">
      <c r="B227" s="79" t="s">
        <v>322</v>
      </c>
      <c r="C227" s="79" t="s">
        <v>323</v>
      </c>
    </row>
    <row r="228" spans="2:3" x14ac:dyDescent="0.25">
      <c r="B228" s="79" t="s">
        <v>324</v>
      </c>
      <c r="C228" s="79" t="s">
        <v>130</v>
      </c>
    </row>
    <row r="229" spans="2:3" x14ac:dyDescent="0.25">
      <c r="B229" s="79" t="s">
        <v>574</v>
      </c>
      <c r="C229" s="79" t="s">
        <v>113</v>
      </c>
    </row>
    <row r="230" spans="2:3" x14ac:dyDescent="0.25">
      <c r="B230" s="79" t="s">
        <v>325</v>
      </c>
      <c r="C230" s="79" t="s">
        <v>115</v>
      </c>
    </row>
    <row r="231" spans="2:3" x14ac:dyDescent="0.25">
      <c r="B231" s="79" t="s">
        <v>576</v>
      </c>
      <c r="C231" s="79" t="s">
        <v>122</v>
      </c>
    </row>
    <row r="232" spans="2:3" x14ac:dyDescent="0.25">
      <c r="B232" s="79" t="s">
        <v>578</v>
      </c>
      <c r="C232" s="79" t="s">
        <v>123</v>
      </c>
    </row>
    <row r="233" spans="2:3" x14ac:dyDescent="0.25">
      <c r="B233" s="79" t="s">
        <v>580</v>
      </c>
      <c r="C233" s="79" t="s">
        <v>124</v>
      </c>
    </row>
    <row r="234" spans="2:3" x14ac:dyDescent="0.25">
      <c r="B234" s="79" t="s">
        <v>581</v>
      </c>
      <c r="C234" s="79" t="s">
        <v>116</v>
      </c>
    </row>
    <row r="235" spans="2:3" x14ac:dyDescent="0.25">
      <c r="B235" s="79" t="s">
        <v>542</v>
      </c>
      <c r="C235" s="79" t="s">
        <v>127</v>
      </c>
    </row>
    <row r="236" spans="2:3" x14ac:dyDescent="0.25">
      <c r="B236" s="79" t="s">
        <v>543</v>
      </c>
      <c r="C236" s="79" t="s">
        <v>111</v>
      </c>
    </row>
    <row r="237" spans="2:3" x14ac:dyDescent="0.25">
      <c r="B237" s="79" t="s">
        <v>326</v>
      </c>
      <c r="C237" s="79" t="s">
        <v>327</v>
      </c>
    </row>
    <row r="238" spans="2:3" x14ac:dyDescent="0.25">
      <c r="B238" s="79" t="s">
        <v>328</v>
      </c>
      <c r="C238" s="79" t="s">
        <v>329</v>
      </c>
    </row>
    <row r="239" spans="2:3" x14ac:dyDescent="0.25">
      <c r="B239" s="79" t="s">
        <v>330</v>
      </c>
      <c r="C239" s="79" t="s">
        <v>331</v>
      </c>
    </row>
    <row r="240" spans="2:3" x14ac:dyDescent="0.25">
      <c r="B240" s="79" t="s">
        <v>332</v>
      </c>
      <c r="C240" s="79" t="s">
        <v>333</v>
      </c>
    </row>
    <row r="241" spans="2:3" x14ac:dyDescent="0.25">
      <c r="B241" s="79" t="s">
        <v>824</v>
      </c>
      <c r="C241" s="79" t="s">
        <v>705</v>
      </c>
    </row>
    <row r="242" spans="2:3" x14ac:dyDescent="0.25">
      <c r="B242" s="79" t="s">
        <v>334</v>
      </c>
      <c r="C242" s="79" t="s">
        <v>335</v>
      </c>
    </row>
    <row r="243" spans="2:3" x14ac:dyDescent="0.25">
      <c r="B243" s="79" t="s">
        <v>336</v>
      </c>
      <c r="C243" s="79" t="s">
        <v>337</v>
      </c>
    </row>
    <row r="244" spans="2:3" x14ac:dyDescent="0.25">
      <c r="B244" s="79" t="s">
        <v>338</v>
      </c>
      <c r="C244" s="79" t="s">
        <v>339</v>
      </c>
    </row>
    <row r="245" spans="2:3" x14ac:dyDescent="0.25">
      <c r="B245" s="79" t="s">
        <v>340</v>
      </c>
      <c r="C245" s="79" t="s">
        <v>341</v>
      </c>
    </row>
    <row r="246" spans="2:3" x14ac:dyDescent="0.25">
      <c r="B246" s="79" t="s">
        <v>342</v>
      </c>
      <c r="C246" s="79" t="s">
        <v>343</v>
      </c>
    </row>
    <row r="247" spans="2:3" x14ac:dyDescent="0.25">
      <c r="B247" s="79" t="s">
        <v>344</v>
      </c>
      <c r="C247" s="79" t="s">
        <v>345</v>
      </c>
    </row>
    <row r="248" spans="2:3" x14ac:dyDescent="0.25">
      <c r="B248" s="79" t="s">
        <v>346</v>
      </c>
      <c r="C248" s="79" t="s">
        <v>347</v>
      </c>
    </row>
    <row r="249" spans="2:3" x14ac:dyDescent="0.25">
      <c r="B249" s="79" t="s">
        <v>348</v>
      </c>
      <c r="C249" s="79" t="s">
        <v>349</v>
      </c>
    </row>
    <row r="250" spans="2:3" x14ac:dyDescent="0.25">
      <c r="B250" s="79" t="s">
        <v>350</v>
      </c>
      <c r="C250" s="79" t="s">
        <v>351</v>
      </c>
    </row>
    <row r="251" spans="2:3" x14ac:dyDescent="0.25">
      <c r="B251" s="79" t="s">
        <v>352</v>
      </c>
      <c r="C251" s="79" t="s">
        <v>353</v>
      </c>
    </row>
    <row r="252" spans="2:3" x14ac:dyDescent="0.25">
      <c r="B252" s="79" t="s">
        <v>354</v>
      </c>
      <c r="C252" s="79" t="s">
        <v>355</v>
      </c>
    </row>
    <row r="253" spans="2:3" x14ac:dyDescent="0.25">
      <c r="B253" s="79" t="s">
        <v>356</v>
      </c>
      <c r="C253" s="79" t="s">
        <v>357</v>
      </c>
    </row>
    <row r="254" spans="2:3" x14ac:dyDescent="0.25">
      <c r="B254" s="79" t="s">
        <v>358</v>
      </c>
      <c r="C254" s="79" t="s">
        <v>359</v>
      </c>
    </row>
    <row r="255" spans="2:3" x14ac:dyDescent="0.25">
      <c r="B255" s="79" t="s">
        <v>360</v>
      </c>
      <c r="C255" s="79" t="s">
        <v>361</v>
      </c>
    </row>
    <row r="256" spans="2:3" x14ac:dyDescent="0.25">
      <c r="B256" s="79" t="s">
        <v>582</v>
      </c>
      <c r="C256" s="79" t="s">
        <v>134</v>
      </c>
    </row>
    <row r="257" spans="2:3" x14ac:dyDescent="0.25">
      <c r="B257" s="79" t="s">
        <v>583</v>
      </c>
      <c r="C257" s="79" t="s">
        <v>135</v>
      </c>
    </row>
    <row r="258" spans="2:3" x14ac:dyDescent="0.25">
      <c r="B258" s="79" t="s">
        <v>584</v>
      </c>
      <c r="C258" s="79" t="s">
        <v>136</v>
      </c>
    </row>
    <row r="259" spans="2:3" x14ac:dyDescent="0.25">
      <c r="B259" s="79" t="s">
        <v>362</v>
      </c>
      <c r="C259" s="80" t="s">
        <v>363</v>
      </c>
    </row>
    <row r="260" spans="2:3" x14ac:dyDescent="0.25">
      <c r="B260" s="79" t="s">
        <v>586</v>
      </c>
      <c r="C260" s="80" t="s">
        <v>585</v>
      </c>
    </row>
    <row r="261" spans="2:3" x14ac:dyDescent="0.25">
      <c r="B261" s="79" t="s">
        <v>588</v>
      </c>
      <c r="C261" s="80" t="s">
        <v>587</v>
      </c>
    </row>
    <row r="262" spans="2:3" x14ac:dyDescent="0.25">
      <c r="B262" s="79" t="s">
        <v>590</v>
      </c>
      <c r="C262" s="80" t="s">
        <v>589</v>
      </c>
    </row>
    <row r="263" spans="2:3" x14ac:dyDescent="0.25">
      <c r="B263" s="79" t="s">
        <v>364</v>
      </c>
      <c r="C263" s="80" t="s">
        <v>365</v>
      </c>
    </row>
    <row r="264" spans="2:3" x14ac:dyDescent="0.25">
      <c r="B264" s="79" t="s">
        <v>366</v>
      </c>
      <c r="C264" s="80" t="s">
        <v>367</v>
      </c>
    </row>
    <row r="265" spans="2:3" x14ac:dyDescent="0.25">
      <c r="B265" s="79" t="s">
        <v>368</v>
      </c>
      <c r="C265" s="80" t="s">
        <v>369</v>
      </c>
    </row>
    <row r="266" spans="2:3" x14ac:dyDescent="0.25">
      <c r="B266" s="79" t="s">
        <v>370</v>
      </c>
      <c r="C266" s="80" t="s">
        <v>371</v>
      </c>
    </row>
    <row r="267" spans="2:3" x14ac:dyDescent="0.25">
      <c r="B267" s="79" t="s">
        <v>372</v>
      </c>
      <c r="C267" s="80" t="s">
        <v>373</v>
      </c>
    </row>
    <row r="268" spans="2:3" x14ac:dyDescent="0.25">
      <c r="B268" s="79" t="s">
        <v>374</v>
      </c>
      <c r="C268" s="80" t="s">
        <v>375</v>
      </c>
    </row>
    <row r="269" spans="2:3" x14ac:dyDescent="0.25">
      <c r="B269" s="79" t="s">
        <v>545</v>
      </c>
      <c r="C269" s="80" t="s">
        <v>544</v>
      </c>
    </row>
    <row r="270" spans="2:3" x14ac:dyDescent="0.25">
      <c r="B270" s="79" t="s">
        <v>376</v>
      </c>
      <c r="C270" s="79" t="s">
        <v>377</v>
      </c>
    </row>
    <row r="271" spans="2:3" x14ac:dyDescent="0.25">
      <c r="B271" s="79" t="s">
        <v>378</v>
      </c>
      <c r="C271" s="79" t="s">
        <v>379</v>
      </c>
    </row>
    <row r="272" spans="2:3" x14ac:dyDescent="0.25">
      <c r="B272" s="79" t="s">
        <v>380</v>
      </c>
      <c r="C272" s="79" t="s">
        <v>381</v>
      </c>
    </row>
    <row r="273" spans="2:3" x14ac:dyDescent="0.25">
      <c r="B273" s="79" t="s">
        <v>382</v>
      </c>
      <c r="C273" s="79" t="s">
        <v>383</v>
      </c>
    </row>
    <row r="274" spans="2:3" x14ac:dyDescent="0.25">
      <c r="B274" s="79" t="s">
        <v>384</v>
      </c>
      <c r="C274" s="79" t="s">
        <v>385</v>
      </c>
    </row>
    <row r="275" spans="2:3" x14ac:dyDescent="0.25">
      <c r="B275" s="79" t="s">
        <v>386</v>
      </c>
      <c r="C275" s="79" t="s">
        <v>387</v>
      </c>
    </row>
    <row r="276" spans="2:3" x14ac:dyDescent="0.25">
      <c r="B276" s="79" t="s">
        <v>388</v>
      </c>
      <c r="C276" s="79" t="s">
        <v>389</v>
      </c>
    </row>
    <row r="277" spans="2:3" x14ac:dyDescent="0.25">
      <c r="B277" s="79" t="s">
        <v>390</v>
      </c>
      <c r="C277" s="79" t="s">
        <v>391</v>
      </c>
    </row>
    <row r="278" spans="2:3" x14ac:dyDescent="0.25">
      <c r="B278" s="79" t="s">
        <v>547</v>
      </c>
      <c r="C278" s="79" t="s">
        <v>546</v>
      </c>
    </row>
    <row r="279" spans="2:3" x14ac:dyDescent="0.25">
      <c r="B279" s="79" t="s">
        <v>392</v>
      </c>
      <c r="C279" s="79" t="s">
        <v>393</v>
      </c>
    </row>
    <row r="280" spans="2:3" x14ac:dyDescent="0.25">
      <c r="B280" s="79" t="s">
        <v>394</v>
      </c>
      <c r="C280" s="80" t="s">
        <v>395</v>
      </c>
    </row>
    <row r="281" spans="2:3" x14ac:dyDescent="0.25">
      <c r="B281" s="79" t="s">
        <v>396</v>
      </c>
      <c r="C281" s="80" t="s">
        <v>397</v>
      </c>
    </row>
    <row r="282" spans="2:3" x14ac:dyDescent="0.25">
      <c r="B282" s="79" t="s">
        <v>398</v>
      </c>
      <c r="C282" s="80" t="s">
        <v>399</v>
      </c>
    </row>
    <row r="283" spans="2:3" x14ac:dyDescent="0.25">
      <c r="B283" s="79" t="s">
        <v>606</v>
      </c>
      <c r="C283" s="80" t="s">
        <v>605</v>
      </c>
    </row>
    <row r="284" spans="2:3" x14ac:dyDescent="0.25">
      <c r="B284" s="79" t="s">
        <v>623</v>
      </c>
      <c r="C284" s="80" t="s">
        <v>622</v>
      </c>
    </row>
    <row r="285" spans="2:3" x14ac:dyDescent="0.25">
      <c r="B285" s="79" t="s">
        <v>608</v>
      </c>
      <c r="C285" s="80" t="s">
        <v>607</v>
      </c>
    </row>
    <row r="286" spans="2:3" x14ac:dyDescent="0.25">
      <c r="B286" s="79" t="s">
        <v>625</v>
      </c>
      <c r="C286" s="80" t="s">
        <v>624</v>
      </c>
    </row>
    <row r="287" spans="2:3" x14ac:dyDescent="0.25">
      <c r="B287" s="79" t="s">
        <v>610</v>
      </c>
      <c r="C287" s="80" t="s">
        <v>609</v>
      </c>
    </row>
    <row r="288" spans="2:3" x14ac:dyDescent="0.25">
      <c r="B288" s="79" t="s">
        <v>612</v>
      </c>
      <c r="C288" s="80" t="s">
        <v>611</v>
      </c>
    </row>
    <row r="289" spans="2:3" x14ac:dyDescent="0.25">
      <c r="B289" s="79" t="s">
        <v>614</v>
      </c>
      <c r="C289" s="80" t="s">
        <v>613</v>
      </c>
    </row>
    <row r="290" spans="2:3" x14ac:dyDescent="0.25">
      <c r="B290" s="79" t="s">
        <v>616</v>
      </c>
      <c r="C290" s="80" t="s">
        <v>615</v>
      </c>
    </row>
    <row r="291" spans="2:3" x14ac:dyDescent="0.25">
      <c r="B291" s="79" t="s">
        <v>618</v>
      </c>
      <c r="C291" s="80" t="s">
        <v>617</v>
      </c>
    </row>
    <row r="292" spans="2:3" x14ac:dyDescent="0.25">
      <c r="B292" s="79" t="s">
        <v>620</v>
      </c>
      <c r="C292" s="80" t="s">
        <v>619</v>
      </c>
    </row>
    <row r="293" spans="2:3" x14ac:dyDescent="0.25">
      <c r="B293" s="79" t="s">
        <v>627</v>
      </c>
      <c r="C293" s="80" t="s">
        <v>626</v>
      </c>
    </row>
    <row r="294" spans="2:3" x14ac:dyDescent="0.25">
      <c r="B294" s="79" t="s">
        <v>629</v>
      </c>
      <c r="C294" s="80" t="s">
        <v>628</v>
      </c>
    </row>
    <row r="295" spans="2:3" x14ac:dyDescent="0.25">
      <c r="B295" s="79" t="s">
        <v>631</v>
      </c>
      <c r="C295" s="80" t="s">
        <v>630</v>
      </c>
    </row>
    <row r="296" spans="2:3" x14ac:dyDescent="0.25">
      <c r="B296" s="79" t="s">
        <v>633</v>
      </c>
      <c r="C296" s="80" t="s">
        <v>632</v>
      </c>
    </row>
    <row r="297" spans="2:3" x14ac:dyDescent="0.25">
      <c r="B297" s="79" t="s">
        <v>635</v>
      </c>
      <c r="C297" s="80" t="s">
        <v>634</v>
      </c>
    </row>
    <row r="298" spans="2:3" x14ac:dyDescent="0.25">
      <c r="B298" s="79" t="s">
        <v>637</v>
      </c>
      <c r="C298" s="80" t="s">
        <v>636</v>
      </c>
    </row>
    <row r="299" spans="2:3" x14ac:dyDescent="0.25">
      <c r="B299" s="79" t="s">
        <v>591</v>
      </c>
      <c r="C299" s="80" t="s">
        <v>79</v>
      </c>
    </row>
    <row r="300" spans="2:3" x14ac:dyDescent="0.25">
      <c r="B300" s="79" t="s">
        <v>514</v>
      </c>
      <c r="C300" s="80" t="s">
        <v>71</v>
      </c>
    </row>
    <row r="301" spans="2:3" x14ac:dyDescent="0.25">
      <c r="B301" s="79" t="s">
        <v>781</v>
      </c>
      <c r="C301" s="79" t="s">
        <v>704</v>
      </c>
    </row>
    <row r="302" spans="2:3" x14ac:dyDescent="0.25">
      <c r="B302" s="79" t="s">
        <v>400</v>
      </c>
      <c r="C302" s="79" t="s">
        <v>91</v>
      </c>
    </row>
    <row r="303" spans="2:3" x14ac:dyDescent="0.25">
      <c r="B303" s="79" t="s">
        <v>401</v>
      </c>
      <c r="C303" s="79" t="s">
        <v>102</v>
      </c>
    </row>
    <row r="304" spans="2:3" x14ac:dyDescent="0.25">
      <c r="B304" s="79" t="s">
        <v>1131</v>
      </c>
      <c r="C304" s="79" t="s">
        <v>1046</v>
      </c>
    </row>
    <row r="305" spans="2:3" x14ac:dyDescent="0.25">
      <c r="B305" s="79" t="s">
        <v>402</v>
      </c>
      <c r="C305" s="79" t="s">
        <v>403</v>
      </c>
    </row>
    <row r="306" spans="2:3" x14ac:dyDescent="0.25">
      <c r="B306" s="79" t="s">
        <v>780</v>
      </c>
      <c r="C306" s="79" t="s">
        <v>703</v>
      </c>
    </row>
    <row r="307" spans="2:3" x14ac:dyDescent="0.25">
      <c r="B307" s="79" t="s">
        <v>404</v>
      </c>
      <c r="C307" s="79" t="s">
        <v>405</v>
      </c>
    </row>
    <row r="308" spans="2:3" x14ac:dyDescent="0.25">
      <c r="B308" s="79" t="s">
        <v>406</v>
      </c>
      <c r="C308" s="79" t="s">
        <v>407</v>
      </c>
    </row>
    <row r="309" spans="2:3" x14ac:dyDescent="0.25">
      <c r="B309" s="79" t="s">
        <v>408</v>
      </c>
      <c r="C309" s="79" t="s">
        <v>409</v>
      </c>
    </row>
    <row r="310" spans="2:3" x14ac:dyDescent="0.25">
      <c r="B310" s="79" t="s">
        <v>410</v>
      </c>
      <c r="C310" s="79" t="s">
        <v>411</v>
      </c>
    </row>
    <row r="311" spans="2:3" x14ac:dyDescent="0.25">
      <c r="B311" s="79" t="s">
        <v>1107</v>
      </c>
      <c r="C311" s="79" t="s">
        <v>1047</v>
      </c>
    </row>
    <row r="312" spans="2:3" x14ac:dyDescent="0.25">
      <c r="B312" s="79" t="s">
        <v>1109</v>
      </c>
      <c r="C312" s="79" t="s">
        <v>1047</v>
      </c>
    </row>
    <row r="313" spans="2:3" x14ac:dyDescent="0.25">
      <c r="B313" s="79" t="s">
        <v>1110</v>
      </c>
      <c r="C313" s="79" t="s">
        <v>1048</v>
      </c>
    </row>
    <row r="314" spans="2:3" x14ac:dyDescent="0.25">
      <c r="B314" s="79" t="s">
        <v>1112</v>
      </c>
      <c r="C314" s="79" t="s">
        <v>1048</v>
      </c>
    </row>
    <row r="315" spans="2:3" x14ac:dyDescent="0.25">
      <c r="B315" s="79" t="s">
        <v>1113</v>
      </c>
      <c r="C315" s="79" t="s">
        <v>1049</v>
      </c>
    </row>
    <row r="316" spans="2:3" x14ac:dyDescent="0.25">
      <c r="B316" s="79" t="s">
        <v>1115</v>
      </c>
      <c r="C316" s="79" t="s">
        <v>1049</v>
      </c>
    </row>
    <row r="317" spans="2:3" x14ac:dyDescent="0.25">
      <c r="B317" s="79" t="s">
        <v>1116</v>
      </c>
      <c r="C317" s="79" t="s">
        <v>1050</v>
      </c>
    </row>
    <row r="318" spans="2:3" x14ac:dyDescent="0.25">
      <c r="B318" s="79" t="s">
        <v>1117</v>
      </c>
      <c r="C318" s="79" t="s">
        <v>1052</v>
      </c>
    </row>
    <row r="319" spans="2:3" x14ac:dyDescent="0.25">
      <c r="B319" s="79" t="s">
        <v>1118</v>
      </c>
      <c r="C319" s="79" t="s">
        <v>1053</v>
      </c>
    </row>
    <row r="320" spans="2:3" x14ac:dyDescent="0.25">
      <c r="B320" s="79" t="s">
        <v>1119</v>
      </c>
      <c r="C320" s="79" t="s">
        <v>1054</v>
      </c>
    </row>
    <row r="321" spans="2:3" x14ac:dyDescent="0.25">
      <c r="B321" s="79" t="s">
        <v>1120</v>
      </c>
      <c r="C321" s="79" t="s">
        <v>1055</v>
      </c>
    </row>
    <row r="322" spans="2:3" x14ac:dyDescent="0.25">
      <c r="B322" s="79" t="s">
        <v>1121</v>
      </c>
      <c r="C322" s="79" t="s">
        <v>1057</v>
      </c>
    </row>
    <row r="323" spans="2:3" x14ac:dyDescent="0.25">
      <c r="B323" s="79" t="s">
        <v>1122</v>
      </c>
      <c r="C323" s="79" t="s">
        <v>1058</v>
      </c>
    </row>
    <row r="324" spans="2:3" x14ac:dyDescent="0.25">
      <c r="B324" s="79" t="s">
        <v>1123</v>
      </c>
      <c r="C324" s="79" t="s">
        <v>1059</v>
      </c>
    </row>
    <row r="325" spans="2:3" x14ac:dyDescent="0.25">
      <c r="B325" s="79" t="s">
        <v>1124</v>
      </c>
      <c r="C325" s="79" t="s">
        <v>1060</v>
      </c>
    </row>
    <row r="326" spans="2:3" x14ac:dyDescent="0.25">
      <c r="B326" s="79" t="s">
        <v>1125</v>
      </c>
      <c r="C326" s="79" t="s">
        <v>1061</v>
      </c>
    </row>
    <row r="327" spans="2:3" x14ac:dyDescent="0.25">
      <c r="B327" s="79" t="s">
        <v>1126</v>
      </c>
      <c r="C327" s="79" t="s">
        <v>1062</v>
      </c>
    </row>
    <row r="328" spans="2:3" x14ac:dyDescent="0.25">
      <c r="B328" s="79" t="s">
        <v>412</v>
      </c>
      <c r="C328" s="79" t="s">
        <v>413</v>
      </c>
    </row>
    <row r="329" spans="2:3" x14ac:dyDescent="0.25">
      <c r="B329" s="79" t="s">
        <v>414</v>
      </c>
      <c r="C329" s="79" t="s">
        <v>415</v>
      </c>
    </row>
    <row r="330" spans="2:3" x14ac:dyDescent="0.25">
      <c r="B330" s="79" t="s">
        <v>416</v>
      </c>
      <c r="C330" s="79" t="s">
        <v>417</v>
      </c>
    </row>
    <row r="331" spans="2:3" x14ac:dyDescent="0.25">
      <c r="B331" s="79" t="s">
        <v>418</v>
      </c>
      <c r="C331" s="79" t="s">
        <v>419</v>
      </c>
    </row>
    <row r="332" spans="2:3" x14ac:dyDescent="0.25">
      <c r="B332" s="79" t="s">
        <v>420</v>
      </c>
      <c r="C332" s="79" t="s">
        <v>42</v>
      </c>
    </row>
    <row r="333" spans="2:3" x14ac:dyDescent="0.25">
      <c r="B333" s="79" t="s">
        <v>1082</v>
      </c>
      <c r="C333" s="79" t="s">
        <v>1063</v>
      </c>
    </row>
    <row r="334" spans="2:3" x14ac:dyDescent="0.25">
      <c r="B334" s="79" t="s">
        <v>421</v>
      </c>
      <c r="C334" s="79" t="s">
        <v>422</v>
      </c>
    </row>
    <row r="335" spans="2:3" x14ac:dyDescent="0.25">
      <c r="B335" s="79" t="s">
        <v>423</v>
      </c>
      <c r="C335" s="79" t="s">
        <v>424</v>
      </c>
    </row>
    <row r="336" spans="2:3" x14ac:dyDescent="0.25">
      <c r="B336" s="79" t="s">
        <v>425</v>
      </c>
      <c r="C336" s="79" t="s">
        <v>426</v>
      </c>
    </row>
    <row r="337" spans="2:3" x14ac:dyDescent="0.25">
      <c r="B337" s="79" t="s">
        <v>779</v>
      </c>
      <c r="C337" s="79" t="s">
        <v>702</v>
      </c>
    </row>
    <row r="338" spans="2:3" x14ac:dyDescent="0.25">
      <c r="B338" s="79" t="s">
        <v>427</v>
      </c>
      <c r="C338" s="79" t="s">
        <v>43</v>
      </c>
    </row>
    <row r="339" spans="2:3" x14ac:dyDescent="0.25">
      <c r="B339" s="79" t="s">
        <v>428</v>
      </c>
      <c r="C339" s="79" t="s">
        <v>701</v>
      </c>
    </row>
    <row r="340" spans="2:3" x14ac:dyDescent="0.25">
      <c r="B340" s="79" t="s">
        <v>778</v>
      </c>
      <c r="C340" s="79" t="s">
        <v>700</v>
      </c>
    </row>
    <row r="341" spans="2:3" x14ac:dyDescent="0.25">
      <c r="B341" s="79" t="s">
        <v>777</v>
      </c>
      <c r="C341" s="79" t="s">
        <v>699</v>
      </c>
    </row>
    <row r="342" spans="2:3" x14ac:dyDescent="0.25">
      <c r="B342" s="79" t="s">
        <v>1132</v>
      </c>
      <c r="C342" s="79" t="s">
        <v>1064</v>
      </c>
    </row>
    <row r="343" spans="2:3" x14ac:dyDescent="0.25">
      <c r="B343" s="79" t="s">
        <v>776</v>
      </c>
      <c r="C343" s="79" t="s">
        <v>698</v>
      </c>
    </row>
    <row r="344" spans="2:3" x14ac:dyDescent="0.25">
      <c r="B344" s="79" t="s">
        <v>823</v>
      </c>
      <c r="C344" s="79" t="s">
        <v>697</v>
      </c>
    </row>
    <row r="345" spans="2:3" x14ac:dyDescent="0.25">
      <c r="B345" s="79" t="s">
        <v>430</v>
      </c>
      <c r="C345" s="79" t="s">
        <v>431</v>
      </c>
    </row>
    <row r="346" spans="2:3" x14ac:dyDescent="0.25">
      <c r="B346" s="79" t="s">
        <v>775</v>
      </c>
      <c r="C346" s="79" t="s">
        <v>696</v>
      </c>
    </row>
    <row r="347" spans="2:3" x14ac:dyDescent="0.25">
      <c r="B347" s="79" t="s">
        <v>432</v>
      </c>
      <c r="C347" s="79" t="s">
        <v>129</v>
      </c>
    </row>
    <row r="348" spans="2:3" x14ac:dyDescent="0.25">
      <c r="B348" s="79" t="s">
        <v>433</v>
      </c>
      <c r="C348" s="79" t="s">
        <v>129</v>
      </c>
    </row>
    <row r="349" spans="2:3" x14ac:dyDescent="0.25">
      <c r="B349" s="79" t="s">
        <v>517</v>
      </c>
      <c r="C349" s="79" t="s">
        <v>72</v>
      </c>
    </row>
    <row r="350" spans="2:3" x14ac:dyDescent="0.25">
      <c r="B350" s="79" t="s">
        <v>519</v>
      </c>
      <c r="C350" s="79" t="s">
        <v>72</v>
      </c>
    </row>
    <row r="351" spans="2:3" x14ac:dyDescent="0.25">
      <c r="B351" s="79" t="s">
        <v>822</v>
      </c>
      <c r="C351" s="79" t="s">
        <v>695</v>
      </c>
    </row>
    <row r="352" spans="2:3" x14ac:dyDescent="0.25">
      <c r="B352" s="79" t="s">
        <v>774</v>
      </c>
      <c r="C352" s="79" t="s">
        <v>694</v>
      </c>
    </row>
    <row r="353" spans="2:3" x14ac:dyDescent="0.25">
      <c r="B353" s="79" t="s">
        <v>521</v>
      </c>
      <c r="C353" s="79" t="s">
        <v>106</v>
      </c>
    </row>
    <row r="354" spans="2:3" x14ac:dyDescent="0.25">
      <c r="B354" s="79" t="s">
        <v>523</v>
      </c>
      <c r="C354" s="79" t="s">
        <v>73</v>
      </c>
    </row>
    <row r="355" spans="2:3" x14ac:dyDescent="0.25">
      <c r="B355" s="79" t="s">
        <v>434</v>
      </c>
      <c r="C355" s="79" t="s">
        <v>435</v>
      </c>
    </row>
    <row r="356" spans="2:3" x14ac:dyDescent="0.25">
      <c r="B356" s="79" t="s">
        <v>436</v>
      </c>
      <c r="C356" s="79" t="s">
        <v>435</v>
      </c>
    </row>
    <row r="357" spans="2:3" x14ac:dyDescent="0.25">
      <c r="B357" s="79" t="s">
        <v>1095</v>
      </c>
      <c r="C357" s="79" t="s">
        <v>1065</v>
      </c>
    </row>
    <row r="358" spans="2:3" x14ac:dyDescent="0.25">
      <c r="B358" s="79" t="s">
        <v>772</v>
      </c>
      <c r="C358" s="79" t="s">
        <v>1162</v>
      </c>
    </row>
    <row r="359" spans="2:3" x14ac:dyDescent="0.25">
      <c r="B359" s="79" t="s">
        <v>853</v>
      </c>
      <c r="C359" s="79" t="s">
        <v>96</v>
      </c>
    </row>
    <row r="360" spans="2:3" x14ac:dyDescent="0.25">
      <c r="B360" s="79" t="s">
        <v>851</v>
      </c>
      <c r="C360" s="79" t="s">
        <v>96</v>
      </c>
    </row>
    <row r="361" spans="2:3" x14ac:dyDescent="0.25">
      <c r="B361" s="79" t="s">
        <v>820</v>
      </c>
      <c r="C361" s="79" t="s">
        <v>96</v>
      </c>
    </row>
    <row r="362" spans="2:3" x14ac:dyDescent="0.25">
      <c r="B362" s="79" t="s">
        <v>818</v>
      </c>
      <c r="C362" s="79" t="s">
        <v>96</v>
      </c>
    </row>
    <row r="363" spans="2:3" x14ac:dyDescent="0.25">
      <c r="B363" s="79" t="s">
        <v>770</v>
      </c>
      <c r="C363" s="79" t="s">
        <v>96</v>
      </c>
    </row>
    <row r="364" spans="2:3" x14ac:dyDescent="0.25">
      <c r="B364" s="79" t="s">
        <v>816</v>
      </c>
      <c r="C364" s="79" t="s">
        <v>96</v>
      </c>
    </row>
    <row r="365" spans="2:3" x14ac:dyDescent="0.25">
      <c r="B365" s="79" t="s">
        <v>814</v>
      </c>
      <c r="C365" s="79" t="s">
        <v>96</v>
      </c>
    </row>
    <row r="366" spans="2:3" x14ac:dyDescent="0.25">
      <c r="B366" s="79" t="s">
        <v>768</v>
      </c>
      <c r="C366" s="79" t="s">
        <v>96</v>
      </c>
    </row>
    <row r="367" spans="2:3" x14ac:dyDescent="0.25">
      <c r="B367" s="79" t="s">
        <v>768</v>
      </c>
      <c r="C367" s="79" t="s">
        <v>769</v>
      </c>
    </row>
    <row r="368" spans="2:3" x14ac:dyDescent="0.25">
      <c r="B368" s="79" t="s">
        <v>812</v>
      </c>
      <c r="C368" s="79" t="s">
        <v>692</v>
      </c>
    </row>
    <row r="369" spans="2:3" x14ac:dyDescent="0.25">
      <c r="B369" s="79" t="s">
        <v>810</v>
      </c>
      <c r="C369" s="79" t="s">
        <v>691</v>
      </c>
    </row>
    <row r="370" spans="2:3" x14ac:dyDescent="0.25">
      <c r="B370" s="79" t="s">
        <v>767</v>
      </c>
      <c r="C370" s="79" t="s">
        <v>690</v>
      </c>
    </row>
    <row r="371" spans="2:3" x14ac:dyDescent="0.25">
      <c r="B371" s="79" t="s">
        <v>765</v>
      </c>
      <c r="C371" s="79" t="s">
        <v>690</v>
      </c>
    </row>
    <row r="372" spans="2:3" x14ac:dyDescent="0.25">
      <c r="B372" s="79" t="s">
        <v>764</v>
      </c>
      <c r="C372" s="79" t="s">
        <v>689</v>
      </c>
    </row>
    <row r="373" spans="2:3" x14ac:dyDescent="0.25">
      <c r="B373" s="79" t="s">
        <v>437</v>
      </c>
      <c r="C373" s="79" t="s">
        <v>438</v>
      </c>
    </row>
    <row r="374" spans="2:3" x14ac:dyDescent="0.25">
      <c r="B374" s="79" t="s">
        <v>808</v>
      </c>
      <c r="C374" s="79" t="s">
        <v>809</v>
      </c>
    </row>
    <row r="375" spans="2:3" x14ac:dyDescent="0.25">
      <c r="B375" s="79" t="s">
        <v>806</v>
      </c>
      <c r="C375" s="79" t="s">
        <v>807</v>
      </c>
    </row>
    <row r="376" spans="2:3" x14ac:dyDescent="0.25">
      <c r="B376" s="79" t="s">
        <v>1096</v>
      </c>
      <c r="C376" s="79" t="s">
        <v>1066</v>
      </c>
    </row>
    <row r="377" spans="2:3" x14ac:dyDescent="0.25">
      <c r="B377" s="79" t="s">
        <v>439</v>
      </c>
      <c r="C377" s="79" t="s">
        <v>440</v>
      </c>
    </row>
    <row r="378" spans="2:3" x14ac:dyDescent="0.25">
      <c r="B378" s="79" t="s">
        <v>441</v>
      </c>
      <c r="C378" s="79" t="s">
        <v>44</v>
      </c>
    </row>
    <row r="379" spans="2:3" x14ac:dyDescent="0.25">
      <c r="B379" s="79" t="s">
        <v>804</v>
      </c>
      <c r="C379" s="79" t="s">
        <v>96</v>
      </c>
    </row>
    <row r="380" spans="2:3" x14ac:dyDescent="0.25">
      <c r="B380" s="79" t="s">
        <v>525</v>
      </c>
      <c r="C380" s="79" t="s">
        <v>74</v>
      </c>
    </row>
    <row r="381" spans="2:3" x14ac:dyDescent="0.25">
      <c r="B381" s="79" t="s">
        <v>527</v>
      </c>
      <c r="C381" s="79" t="s">
        <v>75</v>
      </c>
    </row>
    <row r="382" spans="2:3" x14ac:dyDescent="0.25">
      <c r="B382" s="79" t="s">
        <v>850</v>
      </c>
      <c r="C382" s="79" t="s">
        <v>686</v>
      </c>
    </row>
    <row r="383" spans="2:3" x14ac:dyDescent="0.25">
      <c r="B383" s="79" t="s">
        <v>849</v>
      </c>
      <c r="C383" s="79" t="s">
        <v>685</v>
      </c>
    </row>
    <row r="384" spans="2:3" x14ac:dyDescent="0.25">
      <c r="B384" s="79" t="s">
        <v>528</v>
      </c>
      <c r="C384" s="79" t="s">
        <v>99</v>
      </c>
    </row>
    <row r="385" spans="2:3" x14ac:dyDescent="0.25">
      <c r="B385" s="79" t="s">
        <v>763</v>
      </c>
      <c r="C385" s="79" t="s">
        <v>683</v>
      </c>
    </row>
    <row r="386" spans="2:3" x14ac:dyDescent="0.25">
      <c r="B386" s="79" t="s">
        <v>442</v>
      </c>
      <c r="C386" s="79" t="s">
        <v>443</v>
      </c>
    </row>
    <row r="387" spans="2:3" x14ac:dyDescent="0.25">
      <c r="B387" s="79" t="s">
        <v>761</v>
      </c>
      <c r="C387" s="79" t="s">
        <v>682</v>
      </c>
    </row>
    <row r="388" spans="2:3" x14ac:dyDescent="0.25">
      <c r="B388" s="79" t="s">
        <v>848</v>
      </c>
      <c r="C388" s="79" t="s">
        <v>681</v>
      </c>
    </row>
    <row r="389" spans="2:3" x14ac:dyDescent="0.25">
      <c r="B389" s="79" t="s">
        <v>592</v>
      </c>
      <c r="C389" s="79" t="s">
        <v>118</v>
      </c>
    </row>
    <row r="390" spans="2:3" x14ac:dyDescent="0.25">
      <c r="B390" s="79" t="s">
        <v>1127</v>
      </c>
      <c r="C390" s="79" t="s">
        <v>1071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149"/>
  <sheetViews>
    <sheetView showOutlineSymbols="0" zoomScaleNormal="100" workbookViewId="0">
      <pane xSplit="2" ySplit="13" topLeftCell="C14" activePane="bottomRight" state="frozen"/>
      <selection activeCell="A30" sqref="A30"/>
      <selection pane="topRight" activeCell="A30" sqref="A30"/>
      <selection pane="bottomLeft" activeCell="A30" sqref="A30"/>
      <selection pane="bottomRight" activeCell="A30" sqref="A30"/>
    </sheetView>
  </sheetViews>
  <sheetFormatPr defaultColWidth="12.6640625" defaultRowHeight="13.2" x14ac:dyDescent="0.25"/>
  <cols>
    <col min="1" max="1" width="4.6640625" style="7" customWidth="1"/>
    <col min="2" max="2" width="54.6640625" style="2" customWidth="1"/>
    <col min="3" max="4" width="15.6640625" style="2" customWidth="1"/>
    <col min="5" max="7" width="15.6640625" style="2" hidden="1" customWidth="1"/>
    <col min="8" max="8" width="2.6640625" style="2" hidden="1" customWidth="1"/>
    <col min="9" max="11" width="15.6640625" style="2" hidden="1" customWidth="1"/>
    <col min="12" max="12" width="2.6640625" style="2" hidden="1" customWidth="1"/>
    <col min="13" max="15" width="15.6640625" style="2" hidden="1" customWidth="1"/>
    <col min="16" max="16" width="2.6640625" style="2" hidden="1" customWidth="1"/>
    <col min="17" max="19" width="15.6640625" style="2" customWidth="1"/>
    <col min="20" max="16384" width="12.6640625" style="2"/>
  </cols>
  <sheetData>
    <row r="1" spans="1:19" x14ac:dyDescent="0.25">
      <c r="B1" s="20" t="s">
        <v>1163</v>
      </c>
      <c r="G1" s="1"/>
      <c r="H1" s="1"/>
      <c r="I1" s="1"/>
      <c r="J1" s="1"/>
      <c r="K1" s="1"/>
      <c r="L1" s="1"/>
      <c r="S1" s="1"/>
    </row>
    <row r="2" spans="1:19" x14ac:dyDescent="0.25">
      <c r="B2" s="20" t="s">
        <v>0</v>
      </c>
      <c r="G2" s="1"/>
      <c r="H2" s="1"/>
      <c r="I2" s="1"/>
      <c r="J2" s="1"/>
      <c r="K2" s="1"/>
      <c r="L2" s="1"/>
      <c r="S2" s="3"/>
    </row>
    <row r="3" spans="1:19" x14ac:dyDescent="0.25">
      <c r="B3" s="20" t="s">
        <v>639</v>
      </c>
    </row>
    <row r="4" spans="1:19" x14ac:dyDescent="0.25">
      <c r="G4" s="8" t="s">
        <v>1</v>
      </c>
      <c r="H4" s="8"/>
      <c r="I4" s="8"/>
      <c r="J4" s="8"/>
      <c r="K4" s="8"/>
      <c r="L4" s="8"/>
    </row>
    <row r="5" spans="1:19" x14ac:dyDescent="0.25">
      <c r="B5" s="9"/>
    </row>
    <row r="8" spans="1:19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4" t="s">
        <v>57</v>
      </c>
      <c r="O8" s="4" t="s">
        <v>58</v>
      </c>
      <c r="Q8" s="4" t="s">
        <v>59</v>
      </c>
      <c r="R8" s="4" t="s">
        <v>60</v>
      </c>
      <c r="S8" s="4" t="s">
        <v>61</v>
      </c>
    </row>
    <row r="10" spans="1:19" x14ac:dyDescent="0.2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63</v>
      </c>
      <c r="J10" s="10"/>
      <c r="K10" s="10"/>
      <c r="L10" s="12"/>
      <c r="M10" s="52" t="s">
        <v>599</v>
      </c>
      <c r="N10" s="10"/>
      <c r="O10" s="10"/>
      <c r="Q10" s="52" t="s">
        <v>650</v>
      </c>
      <c r="R10" s="10"/>
      <c r="S10" s="10"/>
    </row>
    <row r="11" spans="1:19" x14ac:dyDescent="0.2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1:19" x14ac:dyDescent="0.2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1:19" x14ac:dyDescent="0.25">
      <c r="B13" s="4" t="s">
        <v>18</v>
      </c>
      <c r="C13" s="4" t="s">
        <v>598</v>
      </c>
      <c r="D13" s="4" t="s">
        <v>649</v>
      </c>
      <c r="E13" s="4" t="str">
        <f>C13</f>
        <v>OF 12-31-15</v>
      </c>
      <c r="F13" s="4" t="str">
        <f>D13</f>
        <v>OF 12-31-16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5" spans="1:19" x14ac:dyDescent="0.25">
      <c r="A15" s="16">
        <v>1</v>
      </c>
      <c r="B15" s="3" t="s">
        <v>23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16">
        <f t="shared" ref="A16:A79" si="0">A15+1</f>
        <v>2</v>
      </c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16">
        <f t="shared" si="0"/>
        <v>3</v>
      </c>
      <c r="B17" s="3" t="s">
        <v>80</v>
      </c>
      <c r="C17" s="5">
        <f>SUM(M17:O17)</f>
        <v>60936705.899999999</v>
      </c>
      <c r="D17" s="5">
        <f>SUM(Q17:S17)</f>
        <v>58282271</v>
      </c>
      <c r="E17" s="5"/>
      <c r="F17" s="5"/>
      <c r="G17" s="5">
        <f>ROUND(SUM(C17:F17)/2,0)</f>
        <v>59609488</v>
      </c>
      <c r="H17" s="5"/>
      <c r="I17" s="5">
        <f>(M17+Q17)/2</f>
        <v>59609488.450000003</v>
      </c>
      <c r="J17" s="5">
        <f>(N17+R17)/2</f>
        <v>0</v>
      </c>
      <c r="K17" s="5">
        <f>(O17+S17)/2</f>
        <v>0</v>
      </c>
      <c r="L17" s="5"/>
      <c r="M17" s="22">
        <v>60936705.899999999</v>
      </c>
      <c r="N17" s="22">
        <v>0</v>
      </c>
      <c r="O17" s="22">
        <v>0</v>
      </c>
      <c r="P17" s="5"/>
      <c r="Q17" s="22">
        <v>58282271</v>
      </c>
      <c r="R17" s="22">
        <v>0</v>
      </c>
      <c r="S17" s="22">
        <v>0</v>
      </c>
    </row>
    <row r="18" spans="1:19" x14ac:dyDescent="0.25">
      <c r="A18" s="16">
        <f t="shared" si="0"/>
        <v>4</v>
      </c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16">
        <f t="shared" si="0"/>
        <v>5</v>
      </c>
      <c r="B19" s="3" t="s">
        <v>1164</v>
      </c>
      <c r="C19" s="5">
        <v>0</v>
      </c>
      <c r="D19" s="5">
        <v>0</v>
      </c>
      <c r="E19" s="5">
        <f t="shared" ref="E19:F21" si="1">-C19</f>
        <v>0</v>
      </c>
      <c r="F19" s="5">
        <f t="shared" si="1"/>
        <v>0</v>
      </c>
      <c r="G19" s="5">
        <f>ROUND(SUM(C19:F19)/2,0)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16">
        <f t="shared" si="0"/>
        <v>6</v>
      </c>
      <c r="B20" s="1" t="s">
        <v>26</v>
      </c>
      <c r="C20" s="5">
        <v>0</v>
      </c>
      <c r="D20" s="5">
        <v>0</v>
      </c>
      <c r="E20" s="5">
        <f t="shared" si="1"/>
        <v>0</v>
      </c>
      <c r="F20" s="5">
        <f t="shared" si="1"/>
        <v>0</v>
      </c>
      <c r="G20" s="5">
        <f>ROUND(SUM(C20:F20)/2,0)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16">
        <f t="shared" si="0"/>
        <v>7</v>
      </c>
      <c r="B21" s="1" t="s">
        <v>27</v>
      </c>
      <c r="C21" s="5">
        <v>0</v>
      </c>
      <c r="D21" s="5">
        <v>0</v>
      </c>
      <c r="E21" s="5">
        <f t="shared" si="1"/>
        <v>0</v>
      </c>
      <c r="F21" s="5">
        <f t="shared" si="1"/>
        <v>0</v>
      </c>
      <c r="G21" s="5">
        <f>ROUND(SUM(C21:F21)/2,0)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16">
        <f t="shared" si="0"/>
        <v>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3.8" thickBot="1" x14ac:dyDescent="0.3">
      <c r="A23" s="16">
        <f t="shared" si="0"/>
        <v>9</v>
      </c>
      <c r="B23" s="3" t="s">
        <v>28</v>
      </c>
      <c r="C23" s="17">
        <f>SUM(C17:C22)</f>
        <v>60936705.899999999</v>
      </c>
      <c r="D23" s="17">
        <f>SUM(D17:D22)</f>
        <v>58282271</v>
      </c>
      <c r="E23" s="17">
        <f>SUM(E17:E22)</f>
        <v>0</v>
      </c>
      <c r="F23" s="17">
        <f>SUM(F17:F22)</f>
        <v>0</v>
      </c>
      <c r="G23" s="17">
        <f>SUM(G17:G22)</f>
        <v>59609488</v>
      </c>
      <c r="H23" s="5"/>
      <c r="I23" s="17">
        <f>SUM(I17:I22)</f>
        <v>59609488.450000003</v>
      </c>
      <c r="J23" s="17">
        <f>SUM(J17:J22)</f>
        <v>0</v>
      </c>
      <c r="K23" s="17">
        <f>SUM(K17:K22)</f>
        <v>0</v>
      </c>
      <c r="L23" s="5"/>
      <c r="M23" s="17">
        <f>SUM(M17:M22)</f>
        <v>60936705.899999999</v>
      </c>
      <c r="N23" s="17">
        <f>SUM(N17:N22)</f>
        <v>0</v>
      </c>
      <c r="O23" s="17">
        <f>SUM(O17:O22)</f>
        <v>0</v>
      </c>
      <c r="P23" s="5"/>
      <c r="Q23" s="17">
        <f>SUM(Q17:Q22)</f>
        <v>58282271</v>
      </c>
      <c r="R23" s="17">
        <f>SUM(R17:R22)</f>
        <v>0</v>
      </c>
      <c r="S23" s="17">
        <f>SUM(S17:S22)</f>
        <v>0</v>
      </c>
    </row>
    <row r="24" spans="1:19" ht="13.8" thickTop="1" x14ac:dyDescent="0.25">
      <c r="A24" s="16">
        <f t="shared" si="0"/>
        <v>10</v>
      </c>
      <c r="C24" s="18"/>
      <c r="D24" s="18"/>
      <c r="E24" s="18"/>
      <c r="F24" s="18"/>
      <c r="G24" s="18"/>
      <c r="H24" s="5"/>
      <c r="I24" s="18"/>
      <c r="J24" s="18"/>
      <c r="K24" s="18"/>
      <c r="L24" s="5"/>
      <c r="M24" s="18"/>
      <c r="N24" s="18"/>
      <c r="O24" s="18"/>
      <c r="P24" s="5"/>
      <c r="Q24" s="18"/>
      <c r="R24" s="18"/>
      <c r="S24" s="18"/>
    </row>
    <row r="25" spans="1:19" x14ac:dyDescent="0.25">
      <c r="A25" s="16">
        <f t="shared" si="0"/>
        <v>11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16">
        <f t="shared" si="0"/>
        <v>12</v>
      </c>
      <c r="B26" s="1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s="16">
        <f t="shared" si="0"/>
        <v>13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5">
      <c r="A28" s="16">
        <f t="shared" si="0"/>
        <v>14</v>
      </c>
      <c r="B28" s="3" t="s">
        <v>82</v>
      </c>
      <c r="C28" s="5">
        <f t="shared" ref="C28:C51" si="2">SUM(M28:O28)</f>
        <v>220262750.80000001</v>
      </c>
      <c r="D28" s="5">
        <f>SUM(Q28:S28)</f>
        <v>222006405.44999999</v>
      </c>
      <c r="E28" s="5"/>
      <c r="F28" s="5"/>
      <c r="G28" s="5">
        <f t="shared" ref="G28:G58" si="3">ROUND(SUM(C28:F28)/2,0)</f>
        <v>221134578</v>
      </c>
      <c r="H28" s="5"/>
      <c r="I28" s="5">
        <f t="shared" ref="I28:K55" si="4">(M28+Q28)/2</f>
        <v>60016555.399999991</v>
      </c>
      <c r="J28" s="5">
        <f t="shared" si="4"/>
        <v>70952130.525000006</v>
      </c>
      <c r="K28" s="5">
        <f t="shared" si="4"/>
        <v>90165892.200000003</v>
      </c>
      <c r="L28" s="5"/>
      <c r="M28" s="27">
        <f>SUMIF(KYPCO_2821001!$A$28:$A$57,$B28,KYPCO_2821001!$K$28:$K$57)*-1</f>
        <v>62838196.949999996</v>
      </c>
      <c r="N28" s="27">
        <f>SUMIF(KYPCO_2821001!$A$58:$A$91,$B28,KYPCO_2821001!$K$58:$K$91)*-1</f>
        <v>68820898.149999991</v>
      </c>
      <c r="O28" s="27">
        <f>SUMIF(KYPCO_2821001!$A$3:$A$27,$B28,KYPCO_2821001!$K$3:$K$27)*-1</f>
        <v>88603655.700000003</v>
      </c>
      <c r="P28" s="5"/>
      <c r="Q28" s="27">
        <f>SUMIF(KYPCO_2821001!$A$28:$A$57,$B28,KYPCO_2821001!$L$28:$L$57)*-1</f>
        <v>57194913.849999994</v>
      </c>
      <c r="R28" s="27">
        <f>SUMIF(KYPCO_2821001!$A$58:$A$91,$B28,KYPCO_2821001!$L$58:$L$91)*-1</f>
        <v>73083362.900000006</v>
      </c>
      <c r="S28" s="27">
        <f>SUMIF(KYPCO_2821001!$A$3:$A$27,$B28,KYPCO_2821001!$L$3:$L$27)*-1</f>
        <v>91728128.700000003</v>
      </c>
    </row>
    <row r="29" spans="1:19" x14ac:dyDescent="0.25">
      <c r="A29" s="16">
        <f t="shared" si="0"/>
        <v>15</v>
      </c>
      <c r="B29" s="3" t="s">
        <v>1140</v>
      </c>
      <c r="C29" s="5">
        <f t="shared" si="2"/>
        <v>3667</v>
      </c>
      <c r="D29" s="5">
        <f t="shared" ref="D29:D42" si="5">SUM(Q29:S29)</f>
        <v>3667</v>
      </c>
      <c r="E29" s="5"/>
      <c r="F29" s="5"/>
      <c r="G29" s="5">
        <f t="shared" si="3"/>
        <v>3667</v>
      </c>
      <c r="H29" s="5"/>
      <c r="I29" s="5">
        <f t="shared" si="4"/>
        <v>900</v>
      </c>
      <c r="J29" s="5">
        <f t="shared" si="4"/>
        <v>1264</v>
      </c>
      <c r="K29" s="5">
        <f t="shared" si="4"/>
        <v>1503</v>
      </c>
      <c r="L29" s="5"/>
      <c r="M29" s="27">
        <f>SUMIF(KYPCO_2821001!$A$28:$A$57,$B29,KYPCO_2821001!$K$28:$K$57)*-1</f>
        <v>900</v>
      </c>
      <c r="N29" s="27">
        <f>SUMIF(KYPCO_2821001!$A$58:$A$91,$B29,KYPCO_2821001!$K$58:$K$91)*-1</f>
        <v>1264</v>
      </c>
      <c r="O29" s="27">
        <f>SUMIF(KYPCO_2821001!$A$3:$A$27,$B29,KYPCO_2821001!$K$3:$K$27)*-1</f>
        <v>1503</v>
      </c>
      <c r="P29" s="5"/>
      <c r="Q29" s="27">
        <f>SUMIF(KYPCO_2821001!$A$28:$A$57,$B29,KYPCO_2821001!$L$28:$L$57)*-1</f>
        <v>900</v>
      </c>
      <c r="R29" s="27">
        <f>SUMIF(KYPCO_2821001!$A$58:$A$91,$B29,KYPCO_2821001!$L$58:$L$91)*-1</f>
        <v>1264</v>
      </c>
      <c r="S29" s="27">
        <f>SUMIF(KYPCO_2821001!$A$3:$A$27,$B29,KYPCO_2821001!$L$3:$L$27)*-1</f>
        <v>1503</v>
      </c>
    </row>
    <row r="30" spans="1:19" x14ac:dyDescent="0.25">
      <c r="A30" s="16">
        <f t="shared" si="0"/>
        <v>16</v>
      </c>
      <c r="B30" s="1" t="s">
        <v>1143</v>
      </c>
      <c r="C30" s="5">
        <f t="shared" si="2"/>
        <v>20380</v>
      </c>
      <c r="D30" s="5">
        <f t="shared" si="5"/>
        <v>20380</v>
      </c>
      <c r="E30" s="5"/>
      <c r="F30" s="5"/>
      <c r="G30" s="5">
        <f t="shared" si="3"/>
        <v>20380</v>
      </c>
      <c r="H30" s="5"/>
      <c r="I30" s="5">
        <f t="shared" si="4"/>
        <v>5003</v>
      </c>
      <c r="J30" s="5">
        <f t="shared" si="4"/>
        <v>7027</v>
      </c>
      <c r="K30" s="5">
        <f t="shared" si="4"/>
        <v>8350</v>
      </c>
      <c r="L30" s="5"/>
      <c r="M30" s="27">
        <f>SUMIF(KYPCO_2821001!$A$28:$A$57,$B30,KYPCO_2821001!$K$28:$K$57)*-1</f>
        <v>5003</v>
      </c>
      <c r="N30" s="27">
        <f>SUMIF(KYPCO_2821001!$A$58:$A$91,$B30,KYPCO_2821001!$K$58:$K$91)*-1</f>
        <v>7027</v>
      </c>
      <c r="O30" s="27">
        <f>SUMIF(KYPCO_2821001!$A$3:$A$27,$B30,KYPCO_2821001!$K$3:$K$27)*-1</f>
        <v>8350</v>
      </c>
      <c r="P30" s="5"/>
      <c r="Q30" s="27">
        <f>SUMIF(KYPCO_2821001!$A$28:$A$57,$B30,KYPCO_2821001!$L$28:$L$57)*-1</f>
        <v>5003</v>
      </c>
      <c r="R30" s="27">
        <f>SUMIF(KYPCO_2821001!$A$58:$A$91,$B30,KYPCO_2821001!$L$58:$L$91)*-1</f>
        <v>7027</v>
      </c>
      <c r="S30" s="27">
        <f>SUMIF(KYPCO_2821001!$A$3:$A$27,$B30,KYPCO_2821001!$L$3:$L$27)*-1</f>
        <v>8350</v>
      </c>
    </row>
    <row r="31" spans="1:19" x14ac:dyDescent="0.25">
      <c r="A31" s="16">
        <f t="shared" si="0"/>
        <v>17</v>
      </c>
      <c r="B31" s="9" t="s">
        <v>155</v>
      </c>
      <c r="C31" s="5">
        <f t="shared" si="2"/>
        <v>3458</v>
      </c>
      <c r="D31" s="5">
        <f t="shared" si="5"/>
        <v>2910.6</v>
      </c>
      <c r="E31" s="5"/>
      <c r="F31" s="5"/>
      <c r="G31" s="5">
        <f t="shared" si="3"/>
        <v>3184</v>
      </c>
      <c r="H31" s="5"/>
      <c r="I31" s="5">
        <f t="shared" si="4"/>
        <v>1047.0250000000001</v>
      </c>
      <c r="J31" s="5">
        <f t="shared" si="4"/>
        <v>2380.5249999999996</v>
      </c>
      <c r="K31" s="5">
        <f t="shared" si="4"/>
        <v>-243.25</v>
      </c>
      <c r="L31" s="5"/>
      <c r="M31" s="27">
        <f>SUMIF(KYPCO_2821001!$A$28:$A$57,$B31,KYPCO_2821001!$K$28:$K$57)*-1</f>
        <v>1137.1500000000001</v>
      </c>
      <c r="N31" s="27">
        <f>SUMIF(KYPCO_2821001!$A$58:$A$91,$B31,KYPCO_2821001!$K$58:$K$91)*-1</f>
        <v>2585.1</v>
      </c>
      <c r="O31" s="27">
        <f>SUMIF(KYPCO_2821001!$A$3:$A$27,$B31,KYPCO_2821001!$K$3:$K$27)*-1</f>
        <v>-264.25</v>
      </c>
      <c r="P31" s="5"/>
      <c r="Q31" s="27">
        <f>SUMIF(KYPCO_2821001!$A$28:$A$57,$B31,KYPCO_2821001!$L$28:$L$57)*-1</f>
        <v>956.9</v>
      </c>
      <c r="R31" s="27">
        <f>SUMIF(KYPCO_2821001!$A$58:$A$91,$B31,KYPCO_2821001!$L$58:$L$91)*-1</f>
        <v>2175.9499999999998</v>
      </c>
      <c r="S31" s="27">
        <f>SUMIF(KYPCO_2821001!$A$3:$A$27,$B31,KYPCO_2821001!$L$3:$L$27)*-1</f>
        <v>-222.25</v>
      </c>
    </row>
    <row r="32" spans="1:19" x14ac:dyDescent="0.25">
      <c r="A32" s="16">
        <f t="shared" si="0"/>
        <v>18</v>
      </c>
      <c r="B32" s="9" t="s">
        <v>157</v>
      </c>
      <c r="C32" s="5">
        <f t="shared" si="2"/>
        <v>30857.75</v>
      </c>
      <c r="D32" s="5">
        <f t="shared" si="5"/>
        <v>24822.35</v>
      </c>
      <c r="E32" s="5"/>
      <c r="F32" s="5"/>
      <c r="G32" s="5">
        <f t="shared" si="3"/>
        <v>27840</v>
      </c>
      <c r="H32" s="5"/>
      <c r="I32" s="5">
        <f t="shared" si="4"/>
        <v>0</v>
      </c>
      <c r="J32" s="5">
        <f t="shared" si="4"/>
        <v>0</v>
      </c>
      <c r="K32" s="5">
        <f t="shared" si="4"/>
        <v>27840.05</v>
      </c>
      <c r="L32" s="5"/>
      <c r="M32" s="27">
        <f>SUMIF(KYPCO_2821001!$A$28:$A$57,$B32,KYPCO_2821001!$K$28:$K$57)*-1</f>
        <v>0</v>
      </c>
      <c r="N32" s="27">
        <f>SUMIF(KYPCO_2821001!$A$58:$A$91,$B32,KYPCO_2821001!$K$58:$K$91)*-1</f>
        <v>0</v>
      </c>
      <c r="O32" s="27">
        <f>SUMIF(KYPCO_2821001!$A$3:$A$27,$B32,KYPCO_2821001!$K$3:$K$27)*-1</f>
        <v>30857.75</v>
      </c>
      <c r="P32" s="5"/>
      <c r="Q32" s="27">
        <f>SUMIF(KYPCO_2821001!$A$28:$A$57,$B32,KYPCO_2821001!$L$28:$L$57)*-1</f>
        <v>0</v>
      </c>
      <c r="R32" s="27">
        <f>SUMIF(KYPCO_2821001!$A$58:$A$91,$B32,KYPCO_2821001!$L$58:$L$91)*-1</f>
        <v>0</v>
      </c>
      <c r="S32" s="27">
        <f>SUMIF(KYPCO_2821001!$A$3:$A$27,$B32,KYPCO_2821001!$L$3:$L$27)*-1</f>
        <v>24822.35</v>
      </c>
    </row>
    <row r="33" spans="1:19" x14ac:dyDescent="0.25">
      <c r="A33" s="16">
        <f t="shared" si="0"/>
        <v>19</v>
      </c>
      <c r="B33" s="9" t="s">
        <v>159</v>
      </c>
      <c r="C33" s="5">
        <f t="shared" si="2"/>
        <v>27244.97</v>
      </c>
      <c r="D33" s="5">
        <f t="shared" si="5"/>
        <v>14266.15</v>
      </c>
      <c r="E33" s="5"/>
      <c r="F33" s="5"/>
      <c r="G33" s="5">
        <f t="shared" si="3"/>
        <v>20756</v>
      </c>
      <c r="H33" s="5"/>
      <c r="I33" s="5">
        <f t="shared" si="4"/>
        <v>0</v>
      </c>
      <c r="J33" s="5">
        <f t="shared" si="4"/>
        <v>20755.560000000001</v>
      </c>
      <c r="K33" s="5">
        <f t="shared" si="4"/>
        <v>0</v>
      </c>
      <c r="L33" s="5"/>
      <c r="M33" s="27">
        <f>SUMIF(KYPCO_2821001!$A$28:$A$57,$B33,KYPCO_2821001!$K$28:$K$57)*-1</f>
        <v>0</v>
      </c>
      <c r="N33" s="27">
        <f>SUMIF(KYPCO_2821001!$A$58:$A$91,$B33,KYPCO_2821001!$K$58:$K$91)*-1</f>
        <v>27244.97</v>
      </c>
      <c r="O33" s="27">
        <f>SUMIF(KYPCO_2821001!$A$3:$A$27,$B33,KYPCO_2821001!$K$3:$K$27)*-1</f>
        <v>0</v>
      </c>
      <c r="P33" s="5"/>
      <c r="Q33" s="27">
        <f>SUMIF(KYPCO_2821001!$A$28:$A$57,$B33,KYPCO_2821001!$L$28:$L$57)*-1</f>
        <v>0</v>
      </c>
      <c r="R33" s="27">
        <f>SUMIF(KYPCO_2821001!$A$58:$A$91,$B33,KYPCO_2821001!$L$58:$L$91)*-1</f>
        <v>14266.15</v>
      </c>
      <c r="S33" s="27">
        <f>SUMIF(KYPCO_2821001!$A$3:$A$27,$B33,KYPCO_2821001!$L$3:$L$27)*-1</f>
        <v>0</v>
      </c>
    </row>
    <row r="34" spans="1:19" x14ac:dyDescent="0.25">
      <c r="A34" s="16">
        <f t="shared" si="0"/>
        <v>20</v>
      </c>
      <c r="B34" s="9" t="s">
        <v>97</v>
      </c>
      <c r="C34" s="5">
        <f>SUM(M34:O34)</f>
        <v>1142943.55</v>
      </c>
      <c r="D34" s="5">
        <f t="shared" si="5"/>
        <v>1142943.55</v>
      </c>
      <c r="E34" s="5"/>
      <c r="F34" s="5"/>
      <c r="G34" s="5">
        <f t="shared" si="3"/>
        <v>1142944</v>
      </c>
      <c r="H34" s="5"/>
      <c r="I34" s="5">
        <f t="shared" si="4"/>
        <v>1130873.45</v>
      </c>
      <c r="J34" s="5">
        <f t="shared" si="4"/>
        <v>12070.1</v>
      </c>
      <c r="K34" s="5">
        <f t="shared" si="4"/>
        <v>0</v>
      </c>
      <c r="L34" s="5"/>
      <c r="M34" s="27">
        <f>SUMIF(KYPCO_2821001!$A$28:$A$57,$B34,KYPCO_2821001!$K$28:$K$57)*-1</f>
        <v>1130873.45</v>
      </c>
      <c r="N34" s="27">
        <f>SUMIF(KYPCO_2821001!$A$58:$A$91,$B34,KYPCO_2821001!$K$58:$K$91)*-1</f>
        <v>12070.1</v>
      </c>
      <c r="O34" s="27">
        <f>SUMIF(KYPCO_2821001!$A$3:$A$27,$B34,KYPCO_2821001!$K$3:$K$27)*-1</f>
        <v>0</v>
      </c>
      <c r="P34" s="5"/>
      <c r="Q34" s="27">
        <f>SUMIF(KYPCO_2821001!$A$28:$A$57,$B34,KYPCO_2821001!$L$28:$L$57)*-1</f>
        <v>1130873.45</v>
      </c>
      <c r="R34" s="27">
        <f>SUMIF(KYPCO_2821001!$A$58:$A$91,$B34,KYPCO_2821001!$L$58:$L$91)*-1</f>
        <v>12070.1</v>
      </c>
      <c r="S34" s="27">
        <f>SUMIF(KYPCO_2821001!$A$3:$A$27,$B34,KYPCO_2821001!$L$3:$L$27)*-1</f>
        <v>0</v>
      </c>
    </row>
    <row r="35" spans="1:19" x14ac:dyDescent="0.25">
      <c r="A35" s="16">
        <f t="shared" si="0"/>
        <v>21</v>
      </c>
      <c r="B35" s="3" t="s">
        <v>1145</v>
      </c>
      <c r="C35" s="5">
        <f t="shared" si="2"/>
        <v>5792538.7999999998</v>
      </c>
      <c r="D35" s="5">
        <f t="shared" si="5"/>
        <v>5504512.6500000004</v>
      </c>
      <c r="E35" s="5"/>
      <c r="F35" s="5"/>
      <c r="G35" s="5">
        <f t="shared" si="3"/>
        <v>5648526</v>
      </c>
      <c r="H35" s="5"/>
      <c r="I35" s="5">
        <f t="shared" si="4"/>
        <v>0</v>
      </c>
      <c r="J35" s="5">
        <f t="shared" si="4"/>
        <v>5648525.7249999996</v>
      </c>
      <c r="K35" s="5">
        <f t="shared" si="4"/>
        <v>0</v>
      </c>
      <c r="L35" s="5"/>
      <c r="M35" s="27">
        <f>SUMIF(KYPCO_2821001!$A$28:$A$57,$B35,KYPCO_2821001!$K$28:$K$57)*-1</f>
        <v>0</v>
      </c>
      <c r="N35" s="27">
        <f>SUMIF(KYPCO_2821001!$A$58:$A$91,$B35,KYPCO_2821001!$K$58:$K$91)*-1</f>
        <v>5792538.7999999998</v>
      </c>
      <c r="O35" s="27">
        <f>SUMIF(KYPCO_2821001!$A$3:$A$27,$B35,KYPCO_2821001!$K$3:$K$27)*-1</f>
        <v>0</v>
      </c>
      <c r="P35" s="5"/>
      <c r="Q35" s="27">
        <f>SUMIF(KYPCO_2821001!$A$28:$A$57,$B35,KYPCO_2821001!$L$28:$L$57)*-1</f>
        <v>0</v>
      </c>
      <c r="R35" s="27">
        <f>SUMIF(KYPCO_2821001!$A$58:$A$91,$B35,KYPCO_2821001!$L$58:$L$91)*-1</f>
        <v>5504512.6500000004</v>
      </c>
      <c r="S35" s="27">
        <f>SUMIF(KYPCO_2821001!$A$3:$A$27,$B35,KYPCO_2821001!$L$3:$L$27)*-1</f>
        <v>0</v>
      </c>
    </row>
    <row r="36" spans="1:19" x14ac:dyDescent="0.25">
      <c r="A36" s="16">
        <f t="shared" si="0"/>
        <v>22</v>
      </c>
      <c r="B36" s="53" t="s">
        <v>169</v>
      </c>
      <c r="C36" s="54">
        <f t="shared" si="2"/>
        <v>24695529.969999999</v>
      </c>
      <c r="D36" s="54">
        <f t="shared" si="5"/>
        <v>25473199.559999999</v>
      </c>
      <c r="E36" s="54"/>
      <c r="F36" s="54"/>
      <c r="G36" s="54">
        <f t="shared" si="3"/>
        <v>25084365</v>
      </c>
      <c r="H36" s="54"/>
      <c r="I36" s="54">
        <f t="shared" si="4"/>
        <v>25084364.765000001</v>
      </c>
      <c r="J36" s="54">
        <f t="shared" si="4"/>
        <v>0</v>
      </c>
      <c r="K36" s="54">
        <f t="shared" si="4"/>
        <v>0</v>
      </c>
      <c r="L36" s="54"/>
      <c r="M36" s="54">
        <f>SUMIF(KYPCO_2821001!$A$28:$A$57,$B36,KYPCO_2821001!$K$28:$K$57)*-1</f>
        <v>24695529.969999999</v>
      </c>
      <c r="N36" s="54">
        <f>SUMIF(KYPCO_2821001!$A$58:$A$91,$B36,KYPCO_2821001!$K$58:$K$91)*-1</f>
        <v>0</v>
      </c>
      <c r="O36" s="54">
        <f>SUMIF(KYPCO_2821001!$A$3:$A$27,$B36,KYPCO_2821001!$K$3:$K$27)*-1</f>
        <v>0</v>
      </c>
      <c r="P36" s="54"/>
      <c r="Q36" s="54">
        <f>SUMIF(KYPCO_2821001!$A$28:$A$57,$B36,KYPCO_2821001!$L$28:$L$57)*-1</f>
        <v>25473199.559999999</v>
      </c>
      <c r="R36" s="54">
        <f>SUMIF(KYPCO_2821001!$A$58:$A$91,$B36,KYPCO_2821001!$L$58:$L$91)*-1</f>
        <v>0</v>
      </c>
      <c r="S36" s="54">
        <f>SUMIF(KYPCO_2821001!$A$3:$A$27,$B36,KYPCO_2821001!$L$3:$L$27)*-1</f>
        <v>0</v>
      </c>
    </row>
    <row r="37" spans="1:19" x14ac:dyDescent="0.25">
      <c r="A37" s="16">
        <f t="shared" si="0"/>
        <v>23</v>
      </c>
      <c r="B37" s="3" t="s">
        <v>643</v>
      </c>
      <c r="C37" s="5">
        <f t="shared" ref="C37" si="6">SUM(M37:O37)</f>
        <v>0</v>
      </c>
      <c r="D37" s="5">
        <f t="shared" ref="D37" si="7">SUM(Q37:S37)</f>
        <v>4206520.5</v>
      </c>
      <c r="E37" s="5"/>
      <c r="F37" s="5"/>
      <c r="G37" s="5">
        <f t="shared" ref="G37" si="8">ROUND(SUM(C37:F37)/2,0)</f>
        <v>2103260</v>
      </c>
      <c r="H37" s="5"/>
      <c r="I37" s="5">
        <f t="shared" si="4"/>
        <v>2103260.25</v>
      </c>
      <c r="J37" s="5">
        <f t="shared" si="4"/>
        <v>0</v>
      </c>
      <c r="K37" s="5">
        <f t="shared" si="4"/>
        <v>0</v>
      </c>
      <c r="L37" s="5"/>
      <c r="M37" s="27">
        <f>SUMIF(KYPCO_2821001!$A$28:$A$57,$B37,KYPCO_2821001!$K$28:$K$57)*-1</f>
        <v>0</v>
      </c>
      <c r="N37" s="27">
        <f>SUMIF(KYPCO_2821001!$A$58:$A$91,$B37,KYPCO_2821001!$K$58:$K$91)*-1</f>
        <v>0</v>
      </c>
      <c r="O37" s="27">
        <f>SUMIF(KYPCO_2821001!$A$3:$A$27,$B37,KYPCO_2821001!$K$3:$K$27)*-1</f>
        <v>0</v>
      </c>
      <c r="P37" s="5"/>
      <c r="Q37" s="27">
        <f>SUMIF(KYPCO_2821001!$A$28:$A$57,$B37,KYPCO_2821001!$L$28:$L$57)*-1</f>
        <v>4206520.5</v>
      </c>
      <c r="R37" s="27">
        <f>SUMIF(KYPCO_2821001!$A$58:$A$91,$B37,KYPCO_2821001!$L$58:$L$91)*-1</f>
        <v>0</v>
      </c>
      <c r="S37" s="27">
        <f>SUMIF(KYPCO_2821001!$A$3:$A$27,$B37,KYPCO_2821001!$L$3:$L$27)*-1</f>
        <v>0</v>
      </c>
    </row>
    <row r="38" spans="1:19" x14ac:dyDescent="0.25">
      <c r="A38" s="16">
        <f t="shared" si="0"/>
        <v>24</v>
      </c>
      <c r="B38" s="3" t="s">
        <v>66</v>
      </c>
      <c r="C38" s="5">
        <f t="shared" si="2"/>
        <v>4360925.0999999996</v>
      </c>
      <c r="D38" s="5">
        <f t="shared" si="5"/>
        <v>0</v>
      </c>
      <c r="E38" s="5"/>
      <c r="F38" s="5"/>
      <c r="G38" s="5">
        <f t="shared" si="3"/>
        <v>2180463</v>
      </c>
      <c r="H38" s="5"/>
      <c r="I38" s="5">
        <f t="shared" si="4"/>
        <v>2180462.5499999998</v>
      </c>
      <c r="J38" s="5">
        <f t="shared" si="4"/>
        <v>0</v>
      </c>
      <c r="K38" s="5">
        <f t="shared" si="4"/>
        <v>0</v>
      </c>
      <c r="L38" s="5"/>
      <c r="M38" s="27">
        <f>SUMIF(KYPCO_2821001!$A$28:$A$57,$B38,KYPCO_2821001!$K$28:$K$57)*-1</f>
        <v>4360925.0999999996</v>
      </c>
      <c r="N38" s="27">
        <f>SUMIF(KYPCO_2821001!$A$58:$A$91,$B38,KYPCO_2821001!$K$58:$K$91)*-1</f>
        <v>0</v>
      </c>
      <c r="O38" s="27">
        <f>SUMIF(KYPCO_2821001!$A$3:$A$27,$B38,KYPCO_2821001!$K$3:$K$27)*-1</f>
        <v>0</v>
      </c>
      <c r="P38" s="5"/>
      <c r="Q38" s="27">
        <f>SUMIF(KYPCO_2821001!$A$28:$A$57,$B38,KYPCO_2821001!$L$28:$L$57)*-1</f>
        <v>0</v>
      </c>
      <c r="R38" s="27">
        <f>SUMIF(KYPCO_2821001!$A$58:$A$91,$B38,KYPCO_2821001!$L$58:$L$91)*-1</f>
        <v>0</v>
      </c>
      <c r="S38" s="27">
        <f>SUMIF(KYPCO_2821001!$A$3:$A$27,$B38,KYPCO_2821001!$L$3:$L$27)*-1</f>
        <v>0</v>
      </c>
    </row>
    <row r="39" spans="1:19" x14ac:dyDescent="0.25">
      <c r="A39" s="16">
        <f t="shared" si="0"/>
        <v>25</v>
      </c>
      <c r="B39" s="3" t="s">
        <v>98</v>
      </c>
      <c r="C39" s="5">
        <f t="shared" si="2"/>
        <v>25697295.719999999</v>
      </c>
      <c r="D39" s="5">
        <f t="shared" si="5"/>
        <v>32094853.670000002</v>
      </c>
      <c r="E39" s="5"/>
      <c r="F39" s="5"/>
      <c r="G39" s="5">
        <f t="shared" si="3"/>
        <v>28896075</v>
      </c>
      <c r="H39" s="5"/>
      <c r="I39" s="5">
        <f t="shared" si="4"/>
        <v>10267899.365</v>
      </c>
      <c r="J39" s="5">
        <f t="shared" si="4"/>
        <v>2862766.875</v>
      </c>
      <c r="K39" s="5">
        <f t="shared" si="4"/>
        <v>15765408.455</v>
      </c>
      <c r="L39" s="5"/>
      <c r="M39" s="27">
        <f>SUMIF(KYPCO_2821001!$A$28:$A$57,$B39,KYPCO_2821001!$K$28:$K$57)*-1</f>
        <v>6925704.6900000004</v>
      </c>
      <c r="N39" s="27">
        <f>SUMIF(KYPCO_2821001!$A$58:$A$91,$B39,KYPCO_2821001!$K$58:$K$91)*-1</f>
        <v>2951345.45</v>
      </c>
      <c r="O39" s="27">
        <f>SUMIF(KYPCO_2821001!$A$3:$A$27,$B39,KYPCO_2821001!$K$3:$K$27)*-1</f>
        <v>15820245.58</v>
      </c>
      <c r="P39" s="5"/>
      <c r="Q39" s="27">
        <f>SUMIF(KYPCO_2821001!$A$28:$A$57,$B39,KYPCO_2821001!$L$28:$L$57)*-1</f>
        <v>13610094.039999999</v>
      </c>
      <c r="R39" s="27">
        <f>SUMIF(KYPCO_2821001!$A$58:$A$91,$B39,KYPCO_2821001!$L$58:$L$91)*-1</f>
        <v>2774188.3</v>
      </c>
      <c r="S39" s="27">
        <f>SUMIF(KYPCO_2821001!$A$3:$A$27,$B39,KYPCO_2821001!$L$3:$L$27)*-1</f>
        <v>15710571.33</v>
      </c>
    </row>
    <row r="40" spans="1:19" x14ac:dyDescent="0.25">
      <c r="A40" s="16">
        <f t="shared" si="0"/>
        <v>26</v>
      </c>
      <c r="B40" s="3" t="s">
        <v>173</v>
      </c>
      <c r="C40" s="5">
        <f t="shared" si="2"/>
        <v>-2538773.12</v>
      </c>
      <c r="D40" s="5">
        <f t="shared" si="5"/>
        <v>-1727532.97</v>
      </c>
      <c r="E40" s="5"/>
      <c r="F40" s="5"/>
      <c r="G40" s="5">
        <f t="shared" si="3"/>
        <v>-2133153</v>
      </c>
      <c r="H40" s="5"/>
      <c r="I40" s="5">
        <f t="shared" si="4"/>
        <v>-2133153.0449999999</v>
      </c>
      <c r="J40" s="5">
        <f t="shared" si="4"/>
        <v>0</v>
      </c>
      <c r="K40" s="5">
        <f t="shared" si="4"/>
        <v>0</v>
      </c>
      <c r="L40" s="5"/>
      <c r="M40" s="27">
        <f>SUMIF(KYPCO_2821001!$A$28:$A$57,$B40,KYPCO_2821001!$K$28:$K$57)*-1</f>
        <v>-2538773.12</v>
      </c>
      <c r="N40" s="27">
        <f>SUMIF(KYPCO_2821001!$A$58:$A$91,$B40,KYPCO_2821001!$K$58:$K$91)*-1</f>
        <v>0</v>
      </c>
      <c r="O40" s="27">
        <f>SUMIF(KYPCO_2821001!$A$3:$A$27,$B40,KYPCO_2821001!$K$3:$K$27)*-1</f>
        <v>0</v>
      </c>
      <c r="P40" s="5"/>
      <c r="Q40" s="27">
        <f>SUMIF(KYPCO_2821001!$A$28:$A$57,$B40,KYPCO_2821001!$L$28:$L$57)*-1</f>
        <v>-1727532.97</v>
      </c>
      <c r="R40" s="27">
        <f>SUMIF(KYPCO_2821001!$A$58:$A$91,$B40,KYPCO_2821001!$L$58:$L$91)*-1</f>
        <v>0</v>
      </c>
      <c r="S40" s="27">
        <f>SUMIF(KYPCO_2821001!$A$3:$A$27,$B40,KYPCO_2821001!$L$3:$L$27)*-1</f>
        <v>0</v>
      </c>
    </row>
    <row r="41" spans="1:19" x14ac:dyDescent="0.25">
      <c r="A41" s="16">
        <f t="shared" si="0"/>
        <v>27</v>
      </c>
      <c r="B41" s="1" t="s">
        <v>31</v>
      </c>
      <c r="C41" s="5">
        <f t="shared" si="2"/>
        <v>4413672.6899999995</v>
      </c>
      <c r="D41" s="5">
        <f t="shared" si="5"/>
        <v>4385414.2799999993</v>
      </c>
      <c r="E41" s="5"/>
      <c r="F41" s="5"/>
      <c r="G41" s="5">
        <f t="shared" si="3"/>
        <v>4399543</v>
      </c>
      <c r="H41" s="5"/>
      <c r="I41" s="5">
        <f t="shared" si="4"/>
        <v>2077935.0949999997</v>
      </c>
      <c r="J41" s="5">
        <f t="shared" si="4"/>
        <v>1306009.82</v>
      </c>
      <c r="K41" s="5">
        <f t="shared" si="4"/>
        <v>1015598.5699999998</v>
      </c>
      <c r="L41" s="5"/>
      <c r="M41" s="27">
        <f>SUMIF(KYPCO_2821001!$A$28:$A$57,$B41,KYPCO_2821001!$K$28:$K$57)*-1</f>
        <v>2071401.0199999998</v>
      </c>
      <c r="N41" s="27">
        <f>SUMIF(KYPCO_2821001!$A$58:$A$91,$B41,KYPCO_2821001!$K$58:$K$91)*-1</f>
        <v>1320450.3700000001</v>
      </c>
      <c r="O41" s="27">
        <f>SUMIF(KYPCO_2821001!$A$3:$A$27,$B41,KYPCO_2821001!$K$3:$K$27)*-1</f>
        <v>1021821.2999999998</v>
      </c>
      <c r="P41" s="5"/>
      <c r="Q41" s="27">
        <f>SUMIF(KYPCO_2821001!$A$28:$A$57,$B41,KYPCO_2821001!$L$28:$L$57)*-1</f>
        <v>2084469.1699999997</v>
      </c>
      <c r="R41" s="27">
        <f>SUMIF(KYPCO_2821001!$A$58:$A$91,$B41,KYPCO_2821001!$L$58:$L$91)*-1</f>
        <v>1291569.27</v>
      </c>
      <c r="S41" s="27">
        <f>SUMIF(KYPCO_2821001!$A$3:$A$27,$B41,KYPCO_2821001!$L$3:$L$27)*-1</f>
        <v>1009375.8399999999</v>
      </c>
    </row>
    <row r="42" spans="1:19" x14ac:dyDescent="0.25">
      <c r="A42" s="16">
        <f t="shared" si="0"/>
        <v>28</v>
      </c>
      <c r="B42" s="3" t="s">
        <v>1148</v>
      </c>
      <c r="C42" s="5">
        <f t="shared" si="2"/>
        <v>125974.62</v>
      </c>
      <c r="D42" s="5">
        <f t="shared" si="5"/>
        <v>118527.62</v>
      </c>
      <c r="E42" s="5"/>
      <c r="F42" s="5"/>
      <c r="G42" s="5">
        <f t="shared" si="3"/>
        <v>122251</v>
      </c>
      <c r="H42" s="5"/>
      <c r="I42" s="5">
        <f t="shared" si="4"/>
        <v>0</v>
      </c>
      <c r="J42" s="5">
        <f t="shared" si="4"/>
        <v>122251.12</v>
      </c>
      <c r="K42" s="5">
        <f t="shared" si="4"/>
        <v>0</v>
      </c>
      <c r="L42" s="5"/>
      <c r="M42" s="27">
        <f>SUMIF(KYPCO_2821001!$A$28:$A$57,$B42,KYPCO_2821001!$K$28:$K$57)*-1</f>
        <v>0</v>
      </c>
      <c r="N42" s="27">
        <f>SUMIF(KYPCO_2821001!$A$58:$A$91,$B42,KYPCO_2821001!$K$58:$K$91)*-1</f>
        <v>125974.62</v>
      </c>
      <c r="O42" s="27">
        <f>SUMIF(KYPCO_2821001!$A$3:$A$27,$B42,KYPCO_2821001!$K$3:$K$27)*-1</f>
        <v>0</v>
      </c>
      <c r="P42" s="5"/>
      <c r="Q42" s="27">
        <f>SUMIF(KYPCO_2821001!$A$28:$A$57,$B42,KYPCO_2821001!$L$28:$L$57)*-1</f>
        <v>0</v>
      </c>
      <c r="R42" s="27">
        <f>SUMIF(KYPCO_2821001!$A$58:$A$91,$B42,KYPCO_2821001!$L$58:$L$91)*-1</f>
        <v>118527.62</v>
      </c>
      <c r="S42" s="27">
        <f>SUMIF(KYPCO_2821001!$A$3:$A$27,$B42,KYPCO_2821001!$L$3:$L$27)*-1</f>
        <v>0</v>
      </c>
    </row>
    <row r="43" spans="1:19" x14ac:dyDescent="0.25">
      <c r="A43" s="16">
        <f t="shared" si="0"/>
        <v>29</v>
      </c>
      <c r="B43" s="3" t="s">
        <v>1151</v>
      </c>
      <c r="C43" s="5">
        <f t="shared" si="2"/>
        <v>0.43999999947845936</v>
      </c>
      <c r="D43" s="5">
        <f t="shared" ref="D43:D51" si="9">SUM(Q43:S43)</f>
        <v>0.43999999947845936</v>
      </c>
      <c r="E43" s="5"/>
      <c r="F43" s="5"/>
      <c r="G43" s="5">
        <f t="shared" si="3"/>
        <v>0</v>
      </c>
      <c r="H43" s="5"/>
      <c r="I43" s="5">
        <f t="shared" si="4"/>
        <v>0</v>
      </c>
      <c r="J43" s="5">
        <f t="shared" si="4"/>
        <v>0.43999999947845936</v>
      </c>
      <c r="K43" s="5">
        <f t="shared" si="4"/>
        <v>0</v>
      </c>
      <c r="L43" s="5"/>
      <c r="M43" s="27">
        <f>SUMIF(KYPCO_2821001!$A$28:$A$57,$B43,KYPCO_2821001!$K$28:$K$57)*-1</f>
        <v>0</v>
      </c>
      <c r="N43" s="27">
        <f>SUMIF(KYPCO_2821001!$A$58:$A$91,$B43,KYPCO_2821001!$K$58:$K$91)*-1</f>
        <v>0.43999999947845936</v>
      </c>
      <c r="O43" s="27">
        <f>SUMIF(KYPCO_2821001!$A$3:$A$27,$B43,KYPCO_2821001!$K$3:$K$27)*-1</f>
        <v>0</v>
      </c>
      <c r="P43" s="5"/>
      <c r="Q43" s="27">
        <f>SUMIF(KYPCO_2821001!$A$28:$A$57,$B43,KYPCO_2821001!$L$28:$L$57)*-1</f>
        <v>0</v>
      </c>
      <c r="R43" s="27">
        <f>SUMIF(KYPCO_2821001!$A$58:$A$91,$B43,KYPCO_2821001!$L$58:$L$91)*-1</f>
        <v>0.43999999947845936</v>
      </c>
      <c r="S43" s="27">
        <f>SUMIF(KYPCO_2821001!$A$3:$A$27,$B43,KYPCO_2821001!$L$3:$L$27)*-1</f>
        <v>0</v>
      </c>
    </row>
    <row r="44" spans="1:19" x14ac:dyDescent="0.25">
      <c r="A44" s="16">
        <f t="shared" si="0"/>
        <v>30</v>
      </c>
      <c r="B44" s="1" t="s">
        <v>207</v>
      </c>
      <c r="C44" s="5">
        <f t="shared" si="2"/>
        <v>-0.21000000002095476</v>
      </c>
      <c r="D44" s="5">
        <f t="shared" si="9"/>
        <v>-0.21000000002095476</v>
      </c>
      <c r="E44" s="5"/>
      <c r="F44" s="5"/>
      <c r="G44" s="5">
        <f t="shared" si="3"/>
        <v>0</v>
      </c>
      <c r="H44" s="5"/>
      <c r="I44" s="5">
        <f t="shared" si="4"/>
        <v>-0.15999999997438863</v>
      </c>
      <c r="J44" s="5">
        <f t="shared" si="4"/>
        <v>-5.0000000046566129E-2</v>
      </c>
      <c r="K44" s="5">
        <f t="shared" si="4"/>
        <v>0</v>
      </c>
      <c r="L44" s="5"/>
      <c r="M44" s="27">
        <f>SUMIF(KYPCO_2821001!$A$28:$A$57,$B44,KYPCO_2821001!$K$28:$K$57)*-1</f>
        <v>-0.15999999997438863</v>
      </c>
      <c r="N44" s="27">
        <f>SUMIF(KYPCO_2821001!$A$58:$A$91,$B44,KYPCO_2821001!$K$58:$K$91)*-1</f>
        <v>-5.0000000046566129E-2</v>
      </c>
      <c r="O44" s="27">
        <f>SUMIF(KYPCO_2821001!$A$3:$A$27,$B44,KYPCO_2821001!$K$3:$K$27)*-1</f>
        <v>0</v>
      </c>
      <c r="P44" s="5"/>
      <c r="Q44" s="27">
        <f>SUMIF(KYPCO_2821001!$A$28:$A$57,$B44,KYPCO_2821001!$L$28:$L$57)*-1</f>
        <v>-0.15999999997438863</v>
      </c>
      <c r="R44" s="27">
        <f>SUMIF(KYPCO_2821001!$A$58:$A$91,$B44,KYPCO_2821001!$L$58:$L$91)*-1</f>
        <v>-5.0000000046566129E-2</v>
      </c>
      <c r="S44" s="27">
        <f>SUMIF(KYPCO_2821001!$A$3:$A$27,$B44,KYPCO_2821001!$L$3:$L$27)*-1</f>
        <v>0</v>
      </c>
    </row>
    <row r="45" spans="1:19" x14ac:dyDescent="0.25">
      <c r="A45" s="16">
        <f t="shared" si="0"/>
        <v>31</v>
      </c>
      <c r="B45" s="1" t="s">
        <v>225</v>
      </c>
      <c r="C45" s="5">
        <f t="shared" si="2"/>
        <v>-0.13999999999214197</v>
      </c>
      <c r="D45" s="5">
        <f t="shared" si="9"/>
        <v>-0.13999999999214197</v>
      </c>
      <c r="E45" s="5"/>
      <c r="F45" s="5"/>
      <c r="G45" s="5">
        <f t="shared" si="3"/>
        <v>0</v>
      </c>
      <c r="H45" s="5"/>
      <c r="I45" s="5">
        <f t="shared" si="4"/>
        <v>-0.12999999999738066</v>
      </c>
      <c r="J45" s="5">
        <f t="shared" si="4"/>
        <v>-0.17999999999301508</v>
      </c>
      <c r="K45" s="5">
        <f t="shared" si="4"/>
        <v>0.16999999999825377</v>
      </c>
      <c r="L45" s="5"/>
      <c r="M45" s="27">
        <f>SUMIF(KYPCO_2821001!$A$28:$A$57,$B45,KYPCO_2821001!$K$28:$K$57)*-1</f>
        <v>-0.12999999999738066</v>
      </c>
      <c r="N45" s="27">
        <f>SUMIF(KYPCO_2821001!$A$58:$A$91,$B45,KYPCO_2821001!$K$58:$K$91)*-1</f>
        <v>-0.17999999999301508</v>
      </c>
      <c r="O45" s="27">
        <f>SUMIF(KYPCO_2821001!$A$3:$A$27,$B45,KYPCO_2821001!$K$3:$K$27)*-1</f>
        <v>0.16999999999825377</v>
      </c>
      <c r="P45" s="5"/>
      <c r="Q45" s="27">
        <f>SUMIF(KYPCO_2821001!$A$28:$A$57,$B45,KYPCO_2821001!$L$28:$L$57)*-1</f>
        <v>-0.12999999999738066</v>
      </c>
      <c r="R45" s="27">
        <f>SUMIF(KYPCO_2821001!$A$58:$A$91,$B45,KYPCO_2821001!$L$58:$L$91)*-1</f>
        <v>-0.17999999999301508</v>
      </c>
      <c r="S45" s="27">
        <f>SUMIF(KYPCO_2821001!$A$3:$A$27,$B45,KYPCO_2821001!$L$3:$L$27)*-1</f>
        <v>0.16999999999825377</v>
      </c>
    </row>
    <row r="46" spans="1:19" x14ac:dyDescent="0.25">
      <c r="A46" s="16">
        <f t="shared" si="0"/>
        <v>32</v>
      </c>
      <c r="B46" s="1" t="s">
        <v>34</v>
      </c>
      <c r="C46" s="5">
        <f t="shared" si="2"/>
        <v>-47.25</v>
      </c>
      <c r="D46" s="5">
        <f t="shared" si="9"/>
        <v>-47.25</v>
      </c>
      <c r="E46" s="5"/>
      <c r="F46" s="5"/>
      <c r="G46" s="5">
        <f t="shared" si="3"/>
        <v>-47</v>
      </c>
      <c r="H46" s="5"/>
      <c r="I46" s="5">
        <f t="shared" si="4"/>
        <v>0</v>
      </c>
      <c r="J46" s="5">
        <f t="shared" si="4"/>
        <v>-47.25</v>
      </c>
      <c r="K46" s="5">
        <f t="shared" si="4"/>
        <v>0</v>
      </c>
      <c r="L46" s="5"/>
      <c r="M46" s="27">
        <f>SUMIF(KYPCO_2821001!$A$28:$A$57,$B46,KYPCO_2821001!$K$28:$K$57)*-1</f>
        <v>0</v>
      </c>
      <c r="N46" s="27">
        <f>SUMIF(KYPCO_2821001!$A$58:$A$91,$B46,KYPCO_2821001!$K$58:$K$91)*-1</f>
        <v>-47.25</v>
      </c>
      <c r="O46" s="27">
        <f>SUMIF(KYPCO_2821001!$A$3:$A$27,$B46,KYPCO_2821001!$K$3:$K$27)*-1</f>
        <v>0</v>
      </c>
      <c r="P46" s="5"/>
      <c r="Q46" s="27">
        <f>SUMIF(KYPCO_2821001!$A$28:$A$57,$B46,KYPCO_2821001!$L$28:$L$57)*-1</f>
        <v>0</v>
      </c>
      <c r="R46" s="27">
        <f>SUMIF(KYPCO_2821001!$A$58:$A$91,$B46,KYPCO_2821001!$L$58:$L$91)*-1</f>
        <v>-47.25</v>
      </c>
      <c r="S46" s="27">
        <f>SUMIF(KYPCO_2821001!$A$3:$A$27,$B46,KYPCO_2821001!$L$3:$L$27)*-1</f>
        <v>0</v>
      </c>
    </row>
    <row r="47" spans="1:19" x14ac:dyDescent="0.25">
      <c r="A47" s="16">
        <f t="shared" si="0"/>
        <v>33</v>
      </c>
      <c r="B47" s="1" t="s">
        <v>241</v>
      </c>
      <c r="C47" s="5">
        <f t="shared" si="2"/>
        <v>-0.15999999999985448</v>
      </c>
      <c r="D47" s="5">
        <f t="shared" si="9"/>
        <v>-0.15999999999985448</v>
      </c>
      <c r="E47" s="5"/>
      <c r="F47" s="5"/>
      <c r="G47" s="5">
        <f t="shared" si="3"/>
        <v>0</v>
      </c>
      <c r="H47" s="5"/>
      <c r="I47" s="5">
        <f t="shared" si="4"/>
        <v>9.0000000000145519E-2</v>
      </c>
      <c r="J47" s="5">
        <f t="shared" si="4"/>
        <v>-0.25</v>
      </c>
      <c r="K47" s="5">
        <f t="shared" si="4"/>
        <v>0</v>
      </c>
      <c r="L47" s="5"/>
      <c r="M47" s="27">
        <f>SUMIF(KYPCO_2821001!$A$28:$A$57,$B47,KYPCO_2821001!$K$28:$K$57)*-1</f>
        <v>9.0000000000145519E-2</v>
      </c>
      <c r="N47" s="27">
        <f>SUMIF(KYPCO_2821001!$A$58:$A$91,$B47,KYPCO_2821001!$K$58:$K$91)*-1</f>
        <v>-0.25</v>
      </c>
      <c r="O47" s="27">
        <f>SUMIF(KYPCO_2821001!$A$3:$A$27,$B47,KYPCO_2821001!$K$3:$K$27)*-1</f>
        <v>0</v>
      </c>
      <c r="P47" s="5"/>
      <c r="Q47" s="27">
        <f>SUMIF(KYPCO_2821001!$A$28:$A$57,$B47,KYPCO_2821001!$L$28:$L$57)*-1</f>
        <v>9.0000000000145519E-2</v>
      </c>
      <c r="R47" s="27">
        <f>SUMIF(KYPCO_2821001!$A$58:$A$91,$B47,KYPCO_2821001!$L$58:$L$91)*-1</f>
        <v>-0.25</v>
      </c>
      <c r="S47" s="27">
        <f>SUMIF(KYPCO_2821001!$A$3:$A$27,$B47,KYPCO_2821001!$L$3:$L$27)*-1</f>
        <v>0</v>
      </c>
    </row>
    <row r="48" spans="1:19" x14ac:dyDescent="0.25">
      <c r="A48" s="16">
        <f t="shared" si="0"/>
        <v>34</v>
      </c>
      <c r="B48" s="1" t="s">
        <v>36</v>
      </c>
      <c r="C48" s="5">
        <f t="shared" si="2"/>
        <v>5341131.0300000012</v>
      </c>
      <c r="D48" s="5">
        <f t="shared" si="9"/>
        <v>4902801.0300000012</v>
      </c>
      <c r="E48" s="5"/>
      <c r="F48" s="5"/>
      <c r="G48" s="5">
        <f t="shared" si="3"/>
        <v>5121966</v>
      </c>
      <c r="H48" s="5"/>
      <c r="I48" s="5">
        <f t="shared" si="4"/>
        <v>2671546.0099999998</v>
      </c>
      <c r="J48" s="5">
        <f t="shared" si="4"/>
        <v>305129.64999999991</v>
      </c>
      <c r="K48" s="5">
        <f t="shared" si="4"/>
        <v>2145290.370000001</v>
      </c>
      <c r="L48" s="5"/>
      <c r="M48" s="27">
        <f>SUMIF(KYPCO_2821001!$A$28:$A$57,$B48,KYPCO_2821001!$K$28:$K$57)*-1</f>
        <v>2750560.01</v>
      </c>
      <c r="N48" s="27">
        <f>SUMIF(KYPCO_2821001!$A$58:$A$91,$B48,KYPCO_2821001!$K$58:$K$91)*-1</f>
        <v>326975.64999999991</v>
      </c>
      <c r="O48" s="27">
        <f>SUMIF(KYPCO_2821001!$A$3:$A$27,$B48,KYPCO_2821001!$K$3:$K$27)*-1</f>
        <v>2263595.370000001</v>
      </c>
      <c r="P48" s="5"/>
      <c r="Q48" s="27">
        <f>SUMIF(KYPCO_2821001!$A$28:$A$57,$B48,KYPCO_2821001!$L$28:$L$57)*-1</f>
        <v>2592532.0099999998</v>
      </c>
      <c r="R48" s="27">
        <f>SUMIF(KYPCO_2821001!$A$58:$A$91,$B48,KYPCO_2821001!$L$58:$L$91)*-1</f>
        <v>283283.64999999991</v>
      </c>
      <c r="S48" s="27">
        <f>SUMIF(KYPCO_2821001!$A$3:$A$27,$B48,KYPCO_2821001!$L$3:$L$27)*-1</f>
        <v>2026985.370000001</v>
      </c>
    </row>
    <row r="49" spans="1:19" x14ac:dyDescent="0.25">
      <c r="A49" s="16">
        <f t="shared" si="0"/>
        <v>35</v>
      </c>
      <c r="B49" s="3" t="s">
        <v>104</v>
      </c>
      <c r="C49" s="5">
        <f t="shared" si="2"/>
        <v>13910301.65</v>
      </c>
      <c r="D49" s="5">
        <f t="shared" si="9"/>
        <v>16042293.75</v>
      </c>
      <c r="E49" s="5"/>
      <c r="F49" s="5"/>
      <c r="G49" s="5">
        <f t="shared" si="3"/>
        <v>14976298</v>
      </c>
      <c r="H49" s="5"/>
      <c r="I49" s="5">
        <f t="shared" si="4"/>
        <v>14976297.699999999</v>
      </c>
      <c r="J49" s="5">
        <f t="shared" si="4"/>
        <v>0</v>
      </c>
      <c r="K49" s="5">
        <f t="shared" si="4"/>
        <v>0</v>
      </c>
      <c r="L49" s="5"/>
      <c r="M49" s="27">
        <f>SUMIF(KYPCO_2821001!$A$28:$A$57,$B49,KYPCO_2821001!$K$28:$K$57)*-1</f>
        <v>13910301.65</v>
      </c>
      <c r="N49" s="27">
        <f>SUMIF(KYPCO_2821001!$A$58:$A$91,$B49,KYPCO_2821001!$K$58:$K$91)*-1</f>
        <v>0</v>
      </c>
      <c r="O49" s="27">
        <f>SUMIF(KYPCO_2821001!$A$3:$A$27,$B49,KYPCO_2821001!$K$3:$K$27)*-1</f>
        <v>0</v>
      </c>
      <c r="P49" s="5"/>
      <c r="Q49" s="27">
        <f>SUMIF(KYPCO_2821001!$A$28:$A$57,$B49,KYPCO_2821001!$L$28:$L$57)*-1</f>
        <v>16042293.75</v>
      </c>
      <c r="R49" s="27">
        <f>SUMIF(KYPCO_2821001!$A$58:$A$91,$B49,KYPCO_2821001!$L$58:$L$91)*-1</f>
        <v>0</v>
      </c>
      <c r="S49" s="27">
        <f>SUMIF(KYPCO_2821001!$A$3:$A$27,$B49,KYPCO_2821001!$L$3:$L$27)*-1</f>
        <v>0</v>
      </c>
    </row>
    <row r="50" spans="1:19" x14ac:dyDescent="0.25">
      <c r="A50" s="16">
        <f t="shared" si="0"/>
        <v>36</v>
      </c>
      <c r="B50" s="3" t="s">
        <v>105</v>
      </c>
      <c r="C50" s="5">
        <f t="shared" si="2"/>
        <v>23820144.949999999</v>
      </c>
      <c r="D50" s="5">
        <f t="shared" si="9"/>
        <v>24682619.850000001</v>
      </c>
      <c r="E50" s="5"/>
      <c r="F50" s="5"/>
      <c r="G50" s="5">
        <f t="shared" si="3"/>
        <v>24251382</v>
      </c>
      <c r="H50" s="5"/>
      <c r="I50" s="5">
        <f t="shared" si="4"/>
        <v>24251382.399999999</v>
      </c>
      <c r="J50" s="5">
        <f t="shared" si="4"/>
        <v>0</v>
      </c>
      <c r="K50" s="5">
        <f t="shared" si="4"/>
        <v>0</v>
      </c>
      <c r="L50" s="5"/>
      <c r="M50" s="27">
        <f>SUMIF(KYPCO_2821001!$A$28:$A$57,$B50,KYPCO_2821001!$K$28:$K$57)*-1</f>
        <v>23820144.949999999</v>
      </c>
      <c r="N50" s="27">
        <f>SUMIF(KYPCO_2821001!$A$58:$A$91,$B50,KYPCO_2821001!$K$58:$K$91)*-1</f>
        <v>0</v>
      </c>
      <c r="O50" s="27">
        <f>SUMIF(KYPCO_2821001!$A$3:$A$27,$B50,KYPCO_2821001!$K$3:$K$27)*-1</f>
        <v>0</v>
      </c>
      <c r="P50" s="5"/>
      <c r="Q50" s="27">
        <f>SUMIF(KYPCO_2821001!$A$28:$A$57,$B50,KYPCO_2821001!$L$28:$L$57)*-1</f>
        <v>24682619.850000001</v>
      </c>
      <c r="R50" s="27">
        <f>SUMIF(KYPCO_2821001!$A$58:$A$91,$B50,KYPCO_2821001!$L$58:$L$91)*-1</f>
        <v>0</v>
      </c>
      <c r="S50" s="27">
        <f>SUMIF(KYPCO_2821001!$A$3:$A$27,$B50,KYPCO_2821001!$L$3:$L$27)*-1</f>
        <v>0</v>
      </c>
    </row>
    <row r="51" spans="1:19" x14ac:dyDescent="0.25">
      <c r="A51" s="16">
        <f t="shared" si="0"/>
        <v>37</v>
      </c>
      <c r="B51" s="1" t="s">
        <v>85</v>
      </c>
      <c r="C51" s="5">
        <f t="shared" si="2"/>
        <v>580280.20000000007</v>
      </c>
      <c r="D51" s="5">
        <f t="shared" si="9"/>
        <v>945560.75000000012</v>
      </c>
      <c r="E51" s="5"/>
      <c r="F51" s="5"/>
      <c r="G51" s="5">
        <f t="shared" si="3"/>
        <v>762920</v>
      </c>
      <c r="H51" s="5"/>
      <c r="I51" s="5">
        <f t="shared" si="4"/>
        <v>0</v>
      </c>
      <c r="J51" s="5">
        <f t="shared" si="4"/>
        <v>6687.9000000000015</v>
      </c>
      <c r="K51" s="5">
        <f t="shared" si="4"/>
        <v>756232.57500000007</v>
      </c>
      <c r="L51" s="5"/>
      <c r="M51" s="27">
        <f>SUMIF(KYPCO_2821001!$A$28:$A$57,$B51,KYPCO_2821001!$K$28:$K$57)*-1</f>
        <v>0</v>
      </c>
      <c r="N51" s="27">
        <f>SUMIF(KYPCO_2821001!$A$58:$A$91,$B51,KYPCO_2821001!$K$58:$K$91)*-1</f>
        <v>-7505.8499999999985</v>
      </c>
      <c r="O51" s="27">
        <f>SUMIF(KYPCO_2821001!$A$3:$A$27,$B51,KYPCO_2821001!$K$3:$K$27)*-1</f>
        <v>587786.05000000005</v>
      </c>
      <c r="P51" s="5"/>
      <c r="Q51" s="27">
        <f>SUMIF(KYPCO_2821001!$A$28:$A$57,$B51,KYPCO_2821001!$L$28:$L$57)*-1</f>
        <v>0</v>
      </c>
      <c r="R51" s="27">
        <f>SUMIF(KYPCO_2821001!$A$58:$A$91,$B51,KYPCO_2821001!$L$58:$L$91)*-1</f>
        <v>20881.650000000001</v>
      </c>
      <c r="S51" s="27">
        <f>SUMIF(KYPCO_2821001!$A$3:$A$27,$B51,KYPCO_2821001!$L$3:$L$27)*-1</f>
        <v>924679.10000000009</v>
      </c>
    </row>
    <row r="52" spans="1:19" x14ac:dyDescent="0.25">
      <c r="A52" s="16">
        <f t="shared" si="0"/>
        <v>38</v>
      </c>
      <c r="B52" s="3" t="s">
        <v>102</v>
      </c>
      <c r="C52" s="5">
        <f>SUM(M52:O52)</f>
        <v>0</v>
      </c>
      <c r="D52" s="5">
        <f>SUM(Q52:S52)</f>
        <v>0</v>
      </c>
      <c r="E52" s="5"/>
      <c r="F52" s="5"/>
      <c r="G52" s="5">
        <f t="shared" si="3"/>
        <v>0</v>
      </c>
      <c r="H52" s="5"/>
      <c r="I52" s="5">
        <f t="shared" si="4"/>
        <v>0</v>
      </c>
      <c r="J52" s="5">
        <f t="shared" si="4"/>
        <v>0</v>
      </c>
      <c r="K52" s="5">
        <f t="shared" si="4"/>
        <v>0</v>
      </c>
      <c r="L52" s="5"/>
      <c r="M52" s="27">
        <f>SUMIF(KYPCO_2821001!$A$28:$A$57,$B52,KYPCO_2821001!$K$28:$K$57)*-1</f>
        <v>0</v>
      </c>
      <c r="N52" s="27">
        <f>SUMIF(KYPCO_2821001!$A$58:$A$91,$B52,KYPCO_2821001!$K$58:$K$91)*-1</f>
        <v>0</v>
      </c>
      <c r="O52" s="27">
        <f>SUMIF(KYPCO_2821001!$A$3:$A$27,$B52,KYPCO_2821001!$K$3:$K$27)*-1</f>
        <v>0</v>
      </c>
      <c r="P52" s="5"/>
      <c r="Q52" s="27">
        <f>SUMIF(KYPCO_2821001!$A$28:$A$57,$B52,KYPCO_2821001!$L$28:$L$57)*-1</f>
        <v>0</v>
      </c>
      <c r="R52" s="27">
        <f>SUMIF(KYPCO_2821001!$A$58:$A$91,$B52,KYPCO_2821001!$L$58:$L$91)*-1</f>
        <v>0</v>
      </c>
      <c r="S52" s="27">
        <f>SUMIF(KYPCO_2821001!$A$3:$A$27,$B52,KYPCO_2821001!$L$3:$L$27)*-1</f>
        <v>0</v>
      </c>
    </row>
    <row r="53" spans="1:19" x14ac:dyDescent="0.25">
      <c r="A53" s="16">
        <f t="shared" si="0"/>
        <v>39</v>
      </c>
      <c r="B53" s="53" t="s">
        <v>73</v>
      </c>
      <c r="C53" s="54">
        <f>SUM(M53:O53)</f>
        <v>0</v>
      </c>
      <c r="D53" s="54">
        <f>SUM(Q53:S53)</f>
        <v>0</v>
      </c>
      <c r="E53" s="54"/>
      <c r="F53" s="54"/>
      <c r="G53" s="54">
        <f t="shared" si="3"/>
        <v>0</v>
      </c>
      <c r="H53" s="54"/>
      <c r="I53" s="54">
        <f t="shared" si="4"/>
        <v>0</v>
      </c>
      <c r="J53" s="54">
        <f t="shared" si="4"/>
        <v>0</v>
      </c>
      <c r="K53" s="54">
        <f t="shared" si="4"/>
        <v>0</v>
      </c>
      <c r="L53" s="54"/>
      <c r="M53" s="54">
        <f>SUMIF(KYPCO_2821001!$A$28:$A$57,$B53,KYPCO_2821001!$K$28:$K$57)*-1</f>
        <v>0</v>
      </c>
      <c r="N53" s="54">
        <f>SUMIF(KYPCO_2821001!$A$58:$A$91,$B53,KYPCO_2821001!$K$58:$K$91)*-1</f>
        <v>0</v>
      </c>
      <c r="O53" s="54">
        <f>SUMIF(KYPCO_2821001!$A$3:$A$27,$B53,KYPCO_2821001!$K$3:$K$27)*-1</f>
        <v>0</v>
      </c>
      <c r="P53" s="54"/>
      <c r="Q53" s="54">
        <f>SUMIF(KYPCO_2821001!$A$28:$A$57,$B53,KYPCO_2821001!$L$28:$L$57)*-1</f>
        <v>0</v>
      </c>
      <c r="R53" s="54">
        <f>SUMIF(KYPCO_2821001!$A$58:$A$91,$B53,KYPCO_2821001!$L$58:$L$91)*-1</f>
        <v>0</v>
      </c>
      <c r="S53" s="54">
        <f>SUMIF(KYPCO_2821001!$A$3:$A$27,$B53,KYPCO_2821001!$L$3:$L$27)*-1</f>
        <v>0</v>
      </c>
    </row>
    <row r="54" spans="1:19" x14ac:dyDescent="0.25">
      <c r="A54" s="16">
        <f t="shared" si="0"/>
        <v>40</v>
      </c>
      <c r="B54" s="3" t="s">
        <v>1165</v>
      </c>
      <c r="C54" s="5">
        <f>SUM(M54:O54)</f>
        <v>979300</v>
      </c>
      <c r="D54" s="5">
        <f>SUM(Q54:S54)</f>
        <v>641376.4</v>
      </c>
      <c r="E54" s="5"/>
      <c r="F54" s="5"/>
      <c r="G54" s="5">
        <f t="shared" si="3"/>
        <v>810338</v>
      </c>
      <c r="H54" s="5"/>
      <c r="I54" s="5">
        <f t="shared" si="4"/>
        <v>810338.2</v>
      </c>
      <c r="J54" s="5">
        <f t="shared" si="4"/>
        <v>0</v>
      </c>
      <c r="K54" s="5">
        <f t="shared" si="4"/>
        <v>0</v>
      </c>
      <c r="L54" s="5"/>
      <c r="M54" s="27">
        <f>SUMIF(KYPCO_2821001!$A$28:$A$57,$B54,KYPCO_2821001!$K$28:$K$57)*-1</f>
        <v>979300</v>
      </c>
      <c r="N54" s="27">
        <f>SUMIF(KYPCO_2821001!$A$58:$A$91,$B54,KYPCO_2821001!$K$58:$K$91)*-1</f>
        <v>0</v>
      </c>
      <c r="O54" s="27">
        <f>SUMIF(KYPCO_2821001!$A$3:$A$27,$B54,KYPCO_2821001!$K$3:$K$27)*-1</f>
        <v>0</v>
      </c>
      <c r="P54" s="5"/>
      <c r="Q54" s="27">
        <f>SUMIF(KYPCO_2821001!$A$28:$A$57,$B54,KYPCO_2821001!$L$28:$L$57)*-1</f>
        <v>641376.4</v>
      </c>
      <c r="R54" s="27">
        <f>SUMIF(KYPCO_2821001!$A$58:$A$91,$B54,KYPCO_2821001!$L$58:$L$91)*-1</f>
        <v>0</v>
      </c>
      <c r="S54" s="27">
        <f>SUMIF(KYPCO_2821001!$A$3:$A$27,$B54,KYPCO_2821001!$L$3:$L$27)*-1</f>
        <v>0</v>
      </c>
    </row>
    <row r="55" spans="1:19" x14ac:dyDescent="0.25">
      <c r="A55" s="16">
        <f t="shared" si="0"/>
        <v>41</v>
      </c>
      <c r="B55" s="3" t="s">
        <v>99</v>
      </c>
      <c r="C55" s="5">
        <f>SUM(M55:O55)</f>
        <v>0</v>
      </c>
      <c r="D55" s="5">
        <f>SUM(Q55:S55)</f>
        <v>0</v>
      </c>
      <c r="E55" s="5"/>
      <c r="F55" s="5"/>
      <c r="G55" s="5">
        <f t="shared" si="3"/>
        <v>0</v>
      </c>
      <c r="H55" s="5"/>
      <c r="I55" s="5">
        <f t="shared" si="4"/>
        <v>0</v>
      </c>
      <c r="J55" s="5">
        <f t="shared" si="4"/>
        <v>0</v>
      </c>
      <c r="K55" s="5">
        <f t="shared" si="4"/>
        <v>0</v>
      </c>
      <c r="L55" s="5"/>
      <c r="M55" s="27">
        <f>SUMIF(KYPCO_2821001!$A$28:$A$57,$B55,KYPCO_2821001!$K$28:$K$57)*-1</f>
        <v>0</v>
      </c>
      <c r="N55" s="27">
        <f>SUMIF(KYPCO_2821001!$A$58:$A$91,$B55,KYPCO_2821001!$K$58:$K$91)*-1</f>
        <v>0</v>
      </c>
      <c r="O55" s="27">
        <f>SUMIF(KYPCO_2821001!$A$3:$A$27,$B55,KYPCO_2821001!$K$3:$K$27)*-1</f>
        <v>0</v>
      </c>
      <c r="P55" s="5"/>
      <c r="Q55" s="27">
        <f>SUMIF(KYPCO_2821001!$A$28:$A$57,$B55,KYPCO_2821001!$L$28:$L$57)*-1</f>
        <v>0</v>
      </c>
      <c r="R55" s="27">
        <f>SUMIF(KYPCO_2821001!$A$58:$A$91,$B55,KYPCO_2821001!$L$58:$L$91)*-1</f>
        <v>0</v>
      </c>
      <c r="S55" s="27">
        <f>SUMIF(KYPCO_2821001!$A$3:$A$27,$B55,KYPCO_2821001!$L$3:$L$27)*-1</f>
        <v>0</v>
      </c>
    </row>
    <row r="56" spans="1:19" x14ac:dyDescent="0.25">
      <c r="A56" s="16">
        <f t="shared" si="0"/>
        <v>42</v>
      </c>
      <c r="B56" s="1" t="s">
        <v>25</v>
      </c>
      <c r="C56" s="22">
        <v>0</v>
      </c>
      <c r="D56" s="22">
        <v>0</v>
      </c>
      <c r="E56" s="5">
        <f t="shared" ref="E56:F58" si="10">-C56</f>
        <v>0</v>
      </c>
      <c r="F56" s="5">
        <f t="shared" si="10"/>
        <v>0</v>
      </c>
      <c r="G56" s="5">
        <f t="shared" si="3"/>
        <v>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x14ac:dyDescent="0.25">
      <c r="A57" s="16">
        <f t="shared" si="0"/>
        <v>43</v>
      </c>
      <c r="B57" s="1" t="s">
        <v>37</v>
      </c>
      <c r="C57" s="22">
        <v>51761719.619999997</v>
      </c>
      <c r="D57" s="22">
        <v>55061402</v>
      </c>
      <c r="E57" s="5">
        <f t="shared" si="10"/>
        <v>-51761719.619999997</v>
      </c>
      <c r="F57" s="5">
        <f t="shared" si="10"/>
        <v>-55061402</v>
      </c>
      <c r="G57" s="5">
        <f t="shared" si="3"/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x14ac:dyDescent="0.25">
      <c r="A58" s="16">
        <f t="shared" si="0"/>
        <v>44</v>
      </c>
      <c r="B58" s="1" t="s">
        <v>38</v>
      </c>
      <c r="C58" s="22">
        <v>-451018</v>
      </c>
      <c r="D58" s="22">
        <v>-487281</v>
      </c>
      <c r="E58" s="5">
        <f t="shared" si="10"/>
        <v>451018</v>
      </c>
      <c r="F58" s="5">
        <f t="shared" si="10"/>
        <v>487281</v>
      </c>
      <c r="G58" s="5">
        <f t="shared" si="3"/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x14ac:dyDescent="0.25">
      <c r="A59" s="16">
        <f t="shared" si="0"/>
        <v>45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3.8" thickBot="1" x14ac:dyDescent="0.3">
      <c r="A60" s="16">
        <f t="shared" si="0"/>
        <v>46</v>
      </c>
      <c r="B60" s="1" t="s">
        <v>39</v>
      </c>
      <c r="C60" s="17">
        <f>SUM(C28:C59)</f>
        <v>379980277.98000002</v>
      </c>
      <c r="D60" s="17">
        <f>SUM(D28:D59)</f>
        <v>395059615.87</v>
      </c>
      <c r="E60" s="17">
        <f>SUM(E28:E59)</f>
        <v>-51310701.619999997</v>
      </c>
      <c r="F60" s="17">
        <f>SUM(F28:F59)</f>
        <v>-54574121</v>
      </c>
      <c r="G60" s="17">
        <f>SUM(G28:G59)</f>
        <v>334577536</v>
      </c>
      <c r="H60" s="5"/>
      <c r="I60" s="17">
        <f>SUM(I28:I59)</f>
        <v>143444711.96499997</v>
      </c>
      <c r="J60" s="17">
        <f>SUM(J28:J59)</f>
        <v>81246951.510000005</v>
      </c>
      <c r="K60" s="17">
        <f>SUM(K28:K59)</f>
        <v>109885872.14</v>
      </c>
      <c r="L60" s="5"/>
      <c r="M60" s="17">
        <f>SUM(M28:M59)</f>
        <v>140951204.62</v>
      </c>
      <c r="N60" s="17">
        <f>SUM(N28:N59)</f>
        <v>79380821.069999993</v>
      </c>
      <c r="O60" s="17">
        <f>SUM(O28:O59)</f>
        <v>108337550.67</v>
      </c>
      <c r="P60" s="5"/>
      <c r="Q60" s="17">
        <f>SUM(Q28:Q59)</f>
        <v>145938219.31</v>
      </c>
      <c r="R60" s="17">
        <f>SUM(R28:R59)</f>
        <v>83113081.950000018</v>
      </c>
      <c r="S60" s="17">
        <f>SUM(S28:S59)</f>
        <v>111434193.61</v>
      </c>
    </row>
    <row r="61" spans="1:19" ht="13.8" thickTop="1" x14ac:dyDescent="0.25">
      <c r="A61" s="16">
        <f t="shared" si="0"/>
        <v>47</v>
      </c>
      <c r="C61" s="18"/>
      <c r="D61" s="18"/>
      <c r="E61" s="18"/>
      <c r="F61" s="18"/>
      <c r="G61" s="18"/>
      <c r="H61" s="5"/>
      <c r="I61" s="18"/>
      <c r="J61" s="18"/>
      <c r="K61" s="18"/>
      <c r="L61" s="5"/>
      <c r="M61" s="18"/>
      <c r="N61" s="18"/>
      <c r="O61" s="18"/>
      <c r="P61" s="5"/>
      <c r="Q61" s="18"/>
      <c r="R61" s="18"/>
      <c r="S61" s="18"/>
    </row>
    <row r="62" spans="1:19" x14ac:dyDescent="0.25">
      <c r="A62" s="16">
        <f t="shared" si="0"/>
        <v>48</v>
      </c>
      <c r="B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x14ac:dyDescent="0.25">
      <c r="A63" s="16">
        <f t="shared" si="0"/>
        <v>49</v>
      </c>
      <c r="B63" s="3" t="s">
        <v>62</v>
      </c>
      <c r="C63" s="5" t="s">
        <v>24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25">
      <c r="A64" s="16">
        <f t="shared" si="0"/>
        <v>50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x14ac:dyDescent="0.25">
      <c r="A65" s="16">
        <f t="shared" si="0"/>
        <v>51</v>
      </c>
      <c r="B65" s="3" t="s">
        <v>1166</v>
      </c>
      <c r="C65" s="5">
        <f t="shared" ref="C65:C118" si="11">SUM(M65:O65)</f>
        <v>1695588.71</v>
      </c>
      <c r="D65" s="5">
        <f t="shared" ref="D65:D118" si="12">SUM(Q65:S65)</f>
        <v>1858763.84</v>
      </c>
      <c r="E65" s="5"/>
      <c r="F65" s="5"/>
      <c r="G65" s="5">
        <f t="shared" ref="G65:G122" si="13">ROUND(SUM(C65:F65)/2,0)</f>
        <v>1777176</v>
      </c>
      <c r="H65" s="5"/>
      <c r="I65" s="5">
        <f t="shared" ref="I65:K118" si="14">(+M65+Q65)/2</f>
        <v>929381.92</v>
      </c>
      <c r="J65" s="5">
        <f t="shared" si="14"/>
        <v>0</v>
      </c>
      <c r="K65" s="5">
        <f t="shared" si="14"/>
        <v>847794.35499999998</v>
      </c>
      <c r="L65" s="5"/>
      <c r="M65" s="27">
        <f>SUMIF(KYPCO_2831001!$A$19:$A$64,$B65,KYPCO_2831001!$K$19:$K$64)*-1</f>
        <v>0</v>
      </c>
      <c r="N65" s="27">
        <f>SUMIF(KYPCO_2831001!$A$65:$A$77,$B65,KYPCO_2831001!$K$65:$K$77)*-1</f>
        <v>0</v>
      </c>
      <c r="O65" s="27">
        <f>SUMIF(KYPCO_2831001!$A$3:$A$18,$B65,KYPCO_2831001!$K$3:$K$18)*-1</f>
        <v>1695588.71</v>
      </c>
      <c r="P65" s="5"/>
      <c r="Q65" s="27">
        <f>SUMIF(KYPCO_2831001!$A$19:$A$64,$B65,KYPCO_2831001!$L$19:$L$64)*-1</f>
        <v>1858763.84</v>
      </c>
      <c r="R65" s="27">
        <f>SUMIF(KYPCO_2831001!$A$65:$A$77,$B65,KYPCO_2831001!$L$65:$L$77)*-1</f>
        <v>0</v>
      </c>
      <c r="S65" s="27">
        <f>SUMIF(KYPCO_2831001!$A$3:$A$18,$B65,KYPCO_2831001!$L$3:$L$18)*-1</f>
        <v>0</v>
      </c>
    </row>
    <row r="66" spans="1:19" x14ac:dyDescent="0.25">
      <c r="A66" s="16">
        <f t="shared" si="0"/>
        <v>52</v>
      </c>
      <c r="B66" s="3" t="s">
        <v>1154</v>
      </c>
      <c r="C66" s="5">
        <f t="shared" si="11"/>
        <v>2489332.86</v>
      </c>
      <c r="D66" s="5">
        <f t="shared" ref="D66" si="15">SUM(Q66:S66)</f>
        <v>0</v>
      </c>
      <c r="E66" s="5"/>
      <c r="F66" s="5"/>
      <c r="G66" s="5">
        <f t="shared" si="13"/>
        <v>1244666</v>
      </c>
      <c r="H66" s="5"/>
      <c r="I66" s="5">
        <f t="shared" si="14"/>
        <v>1244666.43</v>
      </c>
      <c r="J66" s="5">
        <f t="shared" si="14"/>
        <v>0</v>
      </c>
      <c r="K66" s="5">
        <f t="shared" si="14"/>
        <v>0</v>
      </c>
      <c r="L66" s="5"/>
      <c r="M66" s="27">
        <f>SUMIF(KYPCO_2831001!$A$19:$A$64,$B66,KYPCO_2831001!$K$19:$K$64)*-1</f>
        <v>2489332.86</v>
      </c>
      <c r="N66" s="27">
        <f>SUMIF(KYPCO_2831001!$A$65:$A$77,$B66,KYPCO_2831001!$K$65:$K$77)*-1</f>
        <v>0</v>
      </c>
      <c r="O66" s="27">
        <f>SUMIF(KYPCO_2831001!$A$3:$A$18,$B66,KYPCO_2831001!$K$3:$K$18)*-1</f>
        <v>0</v>
      </c>
      <c r="P66" s="5"/>
      <c r="Q66" s="27">
        <f>SUMIF(KYPCO_2831001!$A$19:$A$64,$B66,KYPCO_2831001!$L$19:$L$64)*-1</f>
        <v>0</v>
      </c>
      <c r="R66" s="27">
        <f>SUMIF(KYPCO_2831001!$A$65:$A$77,$B66,KYPCO_2831001!$L$65:$L$77)*-1</f>
        <v>0</v>
      </c>
      <c r="S66" s="27">
        <f>SUMIF(KYPCO_2831001!$A$3:$A$18,$B66,KYPCO_2831001!$L$3:$L$18)*-1</f>
        <v>0</v>
      </c>
    </row>
    <row r="67" spans="1:19" x14ac:dyDescent="0.25">
      <c r="A67" s="16">
        <f t="shared" si="0"/>
        <v>53</v>
      </c>
      <c r="B67" s="3" t="s">
        <v>1156</v>
      </c>
      <c r="C67" s="5">
        <f t="shared" si="11"/>
        <v>244085.05</v>
      </c>
      <c r="D67" s="5">
        <f t="shared" si="12"/>
        <v>0</v>
      </c>
      <c r="E67" s="5"/>
      <c r="F67" s="5"/>
      <c r="G67" s="5">
        <f t="shared" si="13"/>
        <v>122043</v>
      </c>
      <c r="H67" s="5"/>
      <c r="I67" s="5">
        <f t="shared" si="14"/>
        <v>122042.52499999999</v>
      </c>
      <c r="J67" s="5">
        <f t="shared" si="14"/>
        <v>0</v>
      </c>
      <c r="K67" s="5">
        <f t="shared" si="14"/>
        <v>0</v>
      </c>
      <c r="L67" s="5"/>
      <c r="M67" s="27">
        <f>SUMIF(KYPCO_2831001!$A$19:$A$64,$B67,KYPCO_2831001!$K$19:$K$64)*-1</f>
        <v>244085.05</v>
      </c>
      <c r="N67" s="27">
        <f>SUMIF(KYPCO_2831001!$A$65:$A$77,$B67,KYPCO_2831001!$K$65:$K$77)*-1</f>
        <v>0</v>
      </c>
      <c r="O67" s="27">
        <f>SUMIF(KYPCO_2831001!$A$3:$A$18,$B67,KYPCO_2831001!$K$3:$K$18)*-1</f>
        <v>0</v>
      </c>
      <c r="P67" s="5"/>
      <c r="Q67" s="27">
        <f>SUMIF(KYPCO_2831001!$A$19:$A$64,$B67,KYPCO_2831001!$L$19:$L$64)*-1</f>
        <v>0</v>
      </c>
      <c r="R67" s="27">
        <f>SUMIF(KYPCO_2831001!$A$65:$A$77,$B67,KYPCO_2831001!$L$65:$L$77)*-1</f>
        <v>0</v>
      </c>
      <c r="S67" s="27">
        <f>SUMIF(KYPCO_2831001!$A$3:$A$18,$B67,KYPCO_2831001!$L$3:$L$18)*-1</f>
        <v>0</v>
      </c>
    </row>
    <row r="68" spans="1:19" x14ac:dyDescent="0.25">
      <c r="A68" s="16">
        <f t="shared" si="0"/>
        <v>54</v>
      </c>
      <c r="B68" s="3" t="s">
        <v>1158</v>
      </c>
      <c r="C68" s="5">
        <f t="shared" si="11"/>
        <v>1530089.66</v>
      </c>
      <c r="D68" s="5">
        <f t="shared" si="12"/>
        <v>0</v>
      </c>
      <c r="E68" s="5"/>
      <c r="F68" s="5"/>
      <c r="G68" s="5">
        <f t="shared" si="13"/>
        <v>765045</v>
      </c>
      <c r="H68" s="5"/>
      <c r="I68" s="5">
        <f t="shared" si="14"/>
        <v>765044.83</v>
      </c>
      <c r="J68" s="5">
        <f t="shared" si="14"/>
        <v>0</v>
      </c>
      <c r="K68" s="5">
        <f t="shared" si="14"/>
        <v>0</v>
      </c>
      <c r="L68" s="5"/>
      <c r="M68" s="27">
        <f>SUMIF(KYPCO_2831001!$A$19:$A$64,$B68,KYPCO_2831001!$K$19:$K$64)*-1</f>
        <v>1530089.66</v>
      </c>
      <c r="N68" s="27">
        <f>SUMIF(KYPCO_2831001!$A$65:$A$77,$B68,KYPCO_2831001!$K$65:$K$77)*-1</f>
        <v>0</v>
      </c>
      <c r="O68" s="27">
        <f>SUMIF(KYPCO_2831001!$A$3:$A$18,$B68,KYPCO_2831001!$K$3:$K$18)*-1</f>
        <v>0</v>
      </c>
      <c r="P68" s="5"/>
      <c r="Q68" s="27">
        <f>SUMIF(KYPCO_2831001!$A$19:$A$64,$B68,KYPCO_2831001!$L$19:$L$64)*-1</f>
        <v>0</v>
      </c>
      <c r="R68" s="27">
        <f>SUMIF(KYPCO_2831001!$A$65:$A$77,$B68,KYPCO_2831001!$L$65:$L$77)*-1</f>
        <v>0</v>
      </c>
      <c r="S68" s="27">
        <f>SUMIF(KYPCO_2831001!$A$3:$A$18,$B68,KYPCO_2831001!$L$3:$L$18)*-1</f>
        <v>0</v>
      </c>
    </row>
    <row r="69" spans="1:19" x14ac:dyDescent="0.25">
      <c r="A69" s="16">
        <f t="shared" si="0"/>
        <v>55</v>
      </c>
      <c r="B69" s="3" t="s">
        <v>1167</v>
      </c>
      <c r="C69" s="5">
        <f t="shared" si="11"/>
        <v>0</v>
      </c>
      <c r="D69" s="5">
        <f t="shared" ref="D69" si="16">SUM(Q69:S69)</f>
        <v>673073.12</v>
      </c>
      <c r="E69" s="5"/>
      <c r="F69" s="5"/>
      <c r="G69" s="5">
        <f t="shared" si="13"/>
        <v>336537</v>
      </c>
      <c r="H69" s="5"/>
      <c r="I69" s="5">
        <f t="shared" si="14"/>
        <v>336536.56</v>
      </c>
      <c r="J69" s="5">
        <f t="shared" si="14"/>
        <v>0</v>
      </c>
      <c r="K69" s="5">
        <f t="shared" si="14"/>
        <v>0</v>
      </c>
      <c r="L69" s="5"/>
      <c r="M69" s="27">
        <f>SUMIF(KYPCO_2831001!$A$19:$A$64,$B69,KYPCO_2831001!$K$19:$K$64)*-1</f>
        <v>0</v>
      </c>
      <c r="N69" s="27">
        <f>SUMIF(KYPCO_2831001!$A$65:$A$77,$B69,KYPCO_2831001!$K$65:$K$77)*-1</f>
        <v>0</v>
      </c>
      <c r="O69" s="27">
        <f>SUMIF(KYPCO_2831001!$A$3:$A$18,$B69,KYPCO_2831001!$K$3:$K$18)*-1</f>
        <v>0</v>
      </c>
      <c r="P69" s="5"/>
      <c r="Q69" s="27">
        <f>SUMIF(KYPCO_2831001!$A$19:$A$64,$B69,KYPCO_2831001!$L$19:$L$64)*-1</f>
        <v>673073.12</v>
      </c>
      <c r="R69" s="27">
        <f>SUMIF(KYPCO_2831001!$A$65:$A$77,$B69,KYPCO_2831001!$L$65:$L$77)*-1</f>
        <v>0</v>
      </c>
      <c r="S69" s="27">
        <f>SUMIF(KYPCO_2831001!$A$3:$A$18,$B69,KYPCO_2831001!$L$3:$L$18)*-1</f>
        <v>0</v>
      </c>
    </row>
    <row r="70" spans="1:19" x14ac:dyDescent="0.25">
      <c r="A70" s="16">
        <f t="shared" si="0"/>
        <v>56</v>
      </c>
      <c r="B70" s="3" t="s">
        <v>137</v>
      </c>
      <c r="C70" s="5">
        <f t="shared" si="11"/>
        <v>779091.31</v>
      </c>
      <c r="D70" s="5">
        <f>SUM(Q70:S70)</f>
        <v>599737.64</v>
      </c>
      <c r="E70" s="5"/>
      <c r="F70" s="5"/>
      <c r="G70" s="5">
        <f>ROUND(SUM(C70:F70)/2,0)</f>
        <v>689414</v>
      </c>
      <c r="H70" s="5"/>
      <c r="I70" s="5">
        <f t="shared" si="14"/>
        <v>689414.47500000009</v>
      </c>
      <c r="J70" s="5">
        <f t="shared" si="14"/>
        <v>0</v>
      </c>
      <c r="K70" s="5">
        <f t="shared" si="14"/>
        <v>0</v>
      </c>
      <c r="L70" s="5"/>
      <c r="M70" s="27">
        <f>SUMIF(KYPCO_2831001!$A$19:$A$64,$B70,KYPCO_2831001!$K$19:$K$64)*-1</f>
        <v>779091.31</v>
      </c>
      <c r="N70" s="27">
        <f>SUMIF(KYPCO_2831001!$A$65:$A$77,$B70,KYPCO_2831001!$K$65:$K$77)*-1</f>
        <v>0</v>
      </c>
      <c r="O70" s="27">
        <f>SUMIF(KYPCO_2831001!$A$3:$A$18,$B70,KYPCO_2831001!$K$3:$K$18)*-1</f>
        <v>0</v>
      </c>
      <c r="P70" s="5"/>
      <c r="Q70" s="27">
        <f>SUMIF(KYPCO_2831001!$A$19:$A$64,$B70,KYPCO_2831001!$L$19:$L$64)*-1</f>
        <v>599737.64</v>
      </c>
      <c r="R70" s="27">
        <f>SUMIF(KYPCO_2831001!$A$65:$A$77,$B70,KYPCO_2831001!$L$65:$L$77)*-1</f>
        <v>0</v>
      </c>
      <c r="S70" s="27">
        <f>SUMIF(KYPCO_2831001!$A$3:$A$18,$B70,KYPCO_2831001!$L$3:$L$18)*-1</f>
        <v>0</v>
      </c>
    </row>
    <row r="71" spans="1:19" x14ac:dyDescent="0.25">
      <c r="A71" s="16">
        <f t="shared" si="0"/>
        <v>57</v>
      </c>
      <c r="B71" s="1" t="s">
        <v>40</v>
      </c>
      <c r="C71" s="5">
        <f t="shared" si="11"/>
        <v>866584.95</v>
      </c>
      <c r="D71" s="5">
        <f t="shared" si="12"/>
        <v>50837.15</v>
      </c>
      <c r="E71" s="5"/>
      <c r="F71" s="5"/>
      <c r="G71" s="5">
        <f t="shared" si="13"/>
        <v>458711</v>
      </c>
      <c r="H71" s="5"/>
      <c r="I71" s="5">
        <f t="shared" si="14"/>
        <v>458711.05</v>
      </c>
      <c r="J71" s="5">
        <f t="shared" si="14"/>
        <v>0</v>
      </c>
      <c r="K71" s="5">
        <f t="shared" si="14"/>
        <v>0</v>
      </c>
      <c r="L71" s="5"/>
      <c r="M71" s="27">
        <f>SUMIF(KYPCO_2831001!$A$19:$A$64,$B71,KYPCO_2831001!$K$19:$K$64)*-1</f>
        <v>866584.95</v>
      </c>
      <c r="N71" s="27">
        <f>SUMIF(KYPCO_2831001!$A$65:$A$77,$B71,KYPCO_2831001!$K$65:$K$77)*-1</f>
        <v>0</v>
      </c>
      <c r="O71" s="27">
        <f>SUMIF(KYPCO_2831001!$A$3:$A$18,$B71,KYPCO_2831001!$K$3:$K$18)*-1</f>
        <v>0</v>
      </c>
      <c r="P71" s="5"/>
      <c r="Q71" s="27">
        <f>SUMIF(KYPCO_2831001!$A$19:$A$64,$B71,KYPCO_2831001!$L$19:$L$64)*-1</f>
        <v>50837.15</v>
      </c>
      <c r="R71" s="27">
        <f>SUMIF(KYPCO_2831001!$A$65:$A$77,$B71,KYPCO_2831001!$L$65:$L$77)*-1</f>
        <v>0</v>
      </c>
      <c r="S71" s="27">
        <f>SUMIF(KYPCO_2831001!$A$3:$A$18,$B71,KYPCO_2831001!$L$3:$L$18)*-1</f>
        <v>0</v>
      </c>
    </row>
    <row r="72" spans="1:19" x14ac:dyDescent="0.25">
      <c r="A72" s="16">
        <f t="shared" si="0"/>
        <v>58</v>
      </c>
      <c r="B72" s="3" t="s">
        <v>280</v>
      </c>
      <c r="C72" s="5">
        <f t="shared" si="11"/>
        <v>-136441.54999999999</v>
      </c>
      <c r="D72" s="5">
        <f>SUM(Q72:S72)</f>
        <v>-136441.20000000001</v>
      </c>
      <c r="E72" s="5"/>
      <c r="F72" s="5"/>
      <c r="G72" s="5">
        <f>ROUND(SUM(C72:F72)/2,0)</f>
        <v>-136441</v>
      </c>
      <c r="H72" s="5"/>
      <c r="I72" s="5">
        <f t="shared" si="14"/>
        <v>-136441.375</v>
      </c>
      <c r="J72" s="5">
        <f t="shared" si="14"/>
        <v>0</v>
      </c>
      <c r="K72" s="5">
        <f t="shared" si="14"/>
        <v>0</v>
      </c>
      <c r="L72" s="5"/>
      <c r="M72" s="27">
        <f>SUMIF(KYPCO_2831001!$A$19:$A$64,$B72,KYPCO_2831001!$K$19:$K$64)*-1</f>
        <v>-136441.54999999999</v>
      </c>
      <c r="N72" s="27">
        <f>SUMIF(KYPCO_2831001!$A$65:$A$77,$B72,KYPCO_2831001!$K$65:$K$77)*-1</f>
        <v>0</v>
      </c>
      <c r="O72" s="27">
        <f>SUMIF(KYPCO_2831001!$A$3:$A$18,$B72,KYPCO_2831001!$K$3:$K$18)*-1</f>
        <v>0</v>
      </c>
      <c r="P72" s="5"/>
      <c r="Q72" s="27">
        <f>SUMIF(KYPCO_2831001!$A$19:$A$64,$B72,KYPCO_2831001!$L$19:$L$64)*-1</f>
        <v>-136441.20000000001</v>
      </c>
      <c r="R72" s="27">
        <f>SUMIF(KYPCO_2831001!$A$65:$A$77,$B72,KYPCO_2831001!$L$65:$L$77)*-1</f>
        <v>0</v>
      </c>
      <c r="S72" s="27">
        <f>SUMIF(KYPCO_2831001!$A$3:$A$18,$B72,KYPCO_2831001!$L$3:$L$18)*-1</f>
        <v>0</v>
      </c>
    </row>
    <row r="73" spans="1:19" x14ac:dyDescent="0.25">
      <c r="A73" s="16">
        <f t="shared" si="0"/>
        <v>59</v>
      </c>
      <c r="B73" s="3" t="s">
        <v>1168</v>
      </c>
      <c r="C73" s="5">
        <f t="shared" si="11"/>
        <v>0</v>
      </c>
      <c r="D73" s="5">
        <f t="shared" si="12"/>
        <v>0</v>
      </c>
      <c r="E73" s="5"/>
      <c r="F73" s="5"/>
      <c r="G73" s="5">
        <f t="shared" si="13"/>
        <v>0</v>
      </c>
      <c r="H73" s="5"/>
      <c r="I73" s="5">
        <f t="shared" si="14"/>
        <v>0</v>
      </c>
      <c r="J73" s="5">
        <f t="shared" si="14"/>
        <v>0</v>
      </c>
      <c r="K73" s="5">
        <f t="shared" si="14"/>
        <v>0</v>
      </c>
      <c r="L73" s="5"/>
      <c r="M73" s="27">
        <f>SUMIF(KYPCO_2831001!$A$19:$A$64,$B73,KYPCO_2831001!$K$19:$K$64)*-1</f>
        <v>0</v>
      </c>
      <c r="N73" s="27">
        <f>SUMIF(KYPCO_2831001!$A$65:$A$77,$B73,KYPCO_2831001!$K$65:$K$77)*-1</f>
        <v>0</v>
      </c>
      <c r="O73" s="27">
        <f>SUMIF(KYPCO_2831001!$A$3:$A$18,$B73,KYPCO_2831001!$K$3:$K$18)*-1</f>
        <v>0</v>
      </c>
      <c r="P73" s="5"/>
      <c r="Q73" s="27">
        <f>SUMIF(KYPCO_2831001!$A$19:$A$64,$B73,KYPCO_2831001!$L$19:$L$64)*-1</f>
        <v>0</v>
      </c>
      <c r="R73" s="27">
        <f>SUMIF(KYPCO_2831001!$A$65:$A$77,$B73,KYPCO_2831001!$L$65:$L$77)*-1</f>
        <v>0</v>
      </c>
      <c r="S73" s="27">
        <f>SUMIF(KYPCO_2831001!$A$3:$A$18,$B73,KYPCO_2831001!$L$3:$L$18)*-1</f>
        <v>0</v>
      </c>
    </row>
    <row r="74" spans="1:19" x14ac:dyDescent="0.25">
      <c r="A74" s="16">
        <f t="shared" si="0"/>
        <v>60</v>
      </c>
      <c r="B74" s="3" t="s">
        <v>56</v>
      </c>
      <c r="C74" s="5">
        <f>SUM(M74:O74)</f>
        <v>0</v>
      </c>
      <c r="D74" s="5">
        <f>SUM(Q74:S74)</f>
        <v>0</v>
      </c>
      <c r="E74" s="5"/>
      <c r="F74" s="5"/>
      <c r="G74" s="5">
        <f>ROUND(SUM(C74:F74)/2,0)</f>
        <v>0</v>
      </c>
      <c r="H74" s="5"/>
      <c r="I74" s="5">
        <f t="shared" si="14"/>
        <v>0</v>
      </c>
      <c r="J74" s="5">
        <f t="shared" si="14"/>
        <v>0</v>
      </c>
      <c r="K74" s="5">
        <f t="shared" si="14"/>
        <v>0</v>
      </c>
      <c r="L74" s="5"/>
      <c r="M74" s="27">
        <f>SUMIF(KYPCO_2831001!$A$19:$A$64,$B74,KYPCO_2831001!$K$19:$K$64)*-1</f>
        <v>0</v>
      </c>
      <c r="N74" s="27">
        <f>SUMIF(KYPCO_2831001!$A$65:$A$77,$B74,KYPCO_2831001!$K$65:$K$77)*-1</f>
        <v>0</v>
      </c>
      <c r="O74" s="27">
        <f>SUMIF(KYPCO_2831001!$A$3:$A$18,$B74,KYPCO_2831001!$K$3:$K$18)*-1</f>
        <v>0</v>
      </c>
      <c r="P74" s="5"/>
      <c r="Q74" s="27">
        <f>SUMIF(KYPCO_2831001!$A$19:$A$64,$B74,KYPCO_2831001!$L$19:$L$64)*-1</f>
        <v>0</v>
      </c>
      <c r="R74" s="27">
        <f>SUMIF(KYPCO_2831001!$A$65:$A$77,$B74,KYPCO_2831001!$L$65:$L$77)*-1</f>
        <v>0</v>
      </c>
      <c r="S74" s="27">
        <f>SUMIF(KYPCO_2831001!$A$3:$A$18,$B74,KYPCO_2831001!$L$3:$L$18)*-1</f>
        <v>0</v>
      </c>
    </row>
    <row r="75" spans="1:19" x14ac:dyDescent="0.25">
      <c r="A75" s="16">
        <f t="shared" si="0"/>
        <v>61</v>
      </c>
      <c r="B75" s="3" t="s">
        <v>88</v>
      </c>
      <c r="C75" s="5">
        <f t="shared" si="11"/>
        <v>-21658989.630000003</v>
      </c>
      <c r="D75" s="5">
        <f>SUM(Q75:S75)</f>
        <v>-22183454.48</v>
      </c>
      <c r="E75" s="5"/>
      <c r="F75" s="5"/>
      <c r="G75" s="5">
        <f>ROUND(SUM(C75:F75)/2,0)</f>
        <v>-21921222</v>
      </c>
      <c r="H75" s="5"/>
      <c r="I75" s="5">
        <f t="shared" si="14"/>
        <v>-13441815.280000001</v>
      </c>
      <c r="J75" s="5">
        <f t="shared" si="14"/>
        <v>-888098.4</v>
      </c>
      <c r="K75" s="5">
        <f t="shared" si="14"/>
        <v>-7591308.375</v>
      </c>
      <c r="L75" s="5"/>
      <c r="M75" s="27">
        <f>SUMIF(KYPCO_2831001!$A$19:$A$64,$B75,KYPCO_2831001!$K$19:$K$64)*-1</f>
        <v>-13281506.880000001</v>
      </c>
      <c r="N75" s="27">
        <f>SUMIF(KYPCO_2831001!$A$65:$A$77,$B75,KYPCO_2831001!$K$65:$K$77)*-1</f>
        <v>-879974.55</v>
      </c>
      <c r="O75" s="27">
        <f>SUMIF(KYPCO_2831001!$A$3:$A$18,$B75,KYPCO_2831001!$K$3:$K$18)*-1</f>
        <v>-7497508.2000000002</v>
      </c>
      <c r="P75" s="5"/>
      <c r="Q75" s="27">
        <f>SUMIF(KYPCO_2831001!$A$19:$A$64,$B75,KYPCO_2831001!$L$19:$L$64)*-1</f>
        <v>-13602123.68</v>
      </c>
      <c r="R75" s="27">
        <f>SUMIF(KYPCO_2831001!$A$65:$A$77,$B75,KYPCO_2831001!$L$65:$L$77)*-1</f>
        <v>-896222.25</v>
      </c>
      <c r="S75" s="27">
        <f>SUMIF(KYPCO_2831001!$A$3:$A$18,$B75,KYPCO_2831001!$L$3:$L$18)*-1</f>
        <v>-7685108.5499999998</v>
      </c>
    </row>
    <row r="76" spans="1:19" x14ac:dyDescent="0.25">
      <c r="A76" s="16">
        <f t="shared" si="0"/>
        <v>62</v>
      </c>
      <c r="B76" s="3" t="s">
        <v>284</v>
      </c>
      <c r="C76" s="5">
        <f t="shared" si="11"/>
        <v>121099.11</v>
      </c>
      <c r="D76" s="5">
        <f>SUM(Q76:S76)</f>
        <v>94262.29</v>
      </c>
      <c r="E76" s="5"/>
      <c r="F76" s="5"/>
      <c r="G76" s="5">
        <f>ROUND(SUM(C76:F76)/2,0)</f>
        <v>107681</v>
      </c>
      <c r="H76" s="5"/>
      <c r="I76" s="5">
        <f t="shared" si="14"/>
        <v>0</v>
      </c>
      <c r="J76" s="5">
        <f t="shared" si="14"/>
        <v>107680.7</v>
      </c>
      <c r="K76" s="5">
        <f t="shared" si="14"/>
        <v>0</v>
      </c>
      <c r="L76" s="5"/>
      <c r="M76" s="27">
        <f>SUMIF(KYPCO_2831001!$A$19:$A$64,$B76,KYPCO_2831001!$K$19:$K$64)*-1</f>
        <v>0</v>
      </c>
      <c r="N76" s="27">
        <f>SUMIF(KYPCO_2831001!$A$65:$A$77,$B76,KYPCO_2831001!$K$65:$K$77)*-1</f>
        <v>121099.11</v>
      </c>
      <c r="O76" s="27">
        <f>SUMIF(KYPCO_2831001!$A$3:$A$18,$B76,KYPCO_2831001!$K$3:$K$18)*-1</f>
        <v>0</v>
      </c>
      <c r="P76" s="5"/>
      <c r="Q76" s="27">
        <f>SUMIF(KYPCO_2831001!$A$19:$A$64,$B76,KYPCO_2831001!$L$19:$L$64)*-1</f>
        <v>0</v>
      </c>
      <c r="R76" s="27">
        <f>SUMIF(KYPCO_2831001!$A$65:$A$77,$B76,KYPCO_2831001!$L$65:$L$77)*-1</f>
        <v>94262.29</v>
      </c>
      <c r="S76" s="27">
        <f>SUMIF(KYPCO_2831001!$A$3:$A$18,$B76,KYPCO_2831001!$L$3:$L$18)*-1</f>
        <v>0</v>
      </c>
    </row>
    <row r="77" spans="1:19" x14ac:dyDescent="0.25">
      <c r="A77" s="16">
        <f t="shared" si="0"/>
        <v>63</v>
      </c>
      <c r="B77" s="3" t="s">
        <v>291</v>
      </c>
      <c r="C77" s="5">
        <f t="shared" si="11"/>
        <v>1516337.7</v>
      </c>
      <c r="D77" s="5">
        <f t="shared" si="12"/>
        <v>3176362.25</v>
      </c>
      <c r="E77" s="5"/>
      <c r="F77" s="5"/>
      <c r="G77" s="5">
        <f t="shared" si="13"/>
        <v>2346350</v>
      </c>
      <c r="H77" s="5"/>
      <c r="I77" s="5">
        <f t="shared" si="14"/>
        <v>0</v>
      </c>
      <c r="J77" s="5">
        <f t="shared" si="14"/>
        <v>0</v>
      </c>
      <c r="K77" s="5">
        <f t="shared" si="14"/>
        <v>2346349.9750000001</v>
      </c>
      <c r="L77" s="5"/>
      <c r="M77" s="27">
        <f>SUMIF(KYPCO_2831001!$A$19:$A$64,$B77,KYPCO_2831001!$K$19:$K$64)*-1</f>
        <v>0</v>
      </c>
      <c r="N77" s="27">
        <f>SUMIF(KYPCO_2831001!$A$65:$A$77,$B77,KYPCO_2831001!$K$65:$K$77)*-1</f>
        <v>0</v>
      </c>
      <c r="O77" s="27">
        <f>SUMIF(KYPCO_2831001!$A$3:$A$18,$B77,KYPCO_2831001!$K$3:$K$18)*-1</f>
        <v>1516337.7</v>
      </c>
      <c r="P77" s="5"/>
      <c r="Q77" s="27">
        <f>SUMIF(KYPCO_2831001!$A$19:$A$64,$B77,KYPCO_2831001!$L$19:$L$64)*-1</f>
        <v>0</v>
      </c>
      <c r="R77" s="27">
        <f>SUMIF(KYPCO_2831001!$A$65:$A$77,$B77,KYPCO_2831001!$L$65:$L$77)*-1</f>
        <v>0</v>
      </c>
      <c r="S77" s="27">
        <f>SUMIF(KYPCO_2831001!$A$3:$A$18,$B77,KYPCO_2831001!$L$3:$L$18)*-1</f>
        <v>3176362.25</v>
      </c>
    </row>
    <row r="78" spans="1:19" x14ac:dyDescent="0.25">
      <c r="A78" s="16">
        <f t="shared" si="0"/>
        <v>64</v>
      </c>
      <c r="B78" s="3" t="s">
        <v>296</v>
      </c>
      <c r="C78" s="5">
        <f t="shared" si="11"/>
        <v>3772598.35</v>
      </c>
      <c r="D78" s="5">
        <f t="shared" si="12"/>
        <v>3448695.05</v>
      </c>
      <c r="E78" s="5"/>
      <c r="F78" s="5"/>
      <c r="G78" s="5">
        <f t="shared" si="13"/>
        <v>3610647</v>
      </c>
      <c r="H78" s="5"/>
      <c r="I78" s="5">
        <f t="shared" si="14"/>
        <v>3610646.7</v>
      </c>
      <c r="J78" s="5">
        <f t="shared" si="14"/>
        <v>0</v>
      </c>
      <c r="K78" s="5">
        <f t="shared" si="14"/>
        <v>0</v>
      </c>
      <c r="L78" s="5"/>
      <c r="M78" s="27">
        <f>SUMIF(KYPCO_2831001!$A$19:$A$64,$B78,KYPCO_2831001!$K$19:$K$64)*-1</f>
        <v>3772598.35</v>
      </c>
      <c r="N78" s="27">
        <f>SUMIF(KYPCO_2831001!$A$65:$A$77,$B78,KYPCO_2831001!$K$65:$K$77)*-1</f>
        <v>0</v>
      </c>
      <c r="O78" s="27">
        <f>SUMIF(KYPCO_2831001!$A$3:$A$18,$B78,KYPCO_2831001!$K$3:$K$18)*-1</f>
        <v>0</v>
      </c>
      <c r="P78" s="5"/>
      <c r="Q78" s="27">
        <f>SUMIF(KYPCO_2831001!$A$19:$A$64,$B78,KYPCO_2831001!$L$19:$L$64)*-1</f>
        <v>3448695.05</v>
      </c>
      <c r="R78" s="27">
        <f>SUMIF(KYPCO_2831001!$A$65:$A$77,$B78,KYPCO_2831001!$L$65:$L$77)*-1</f>
        <v>0</v>
      </c>
      <c r="S78" s="27">
        <f>SUMIF(KYPCO_2831001!$A$3:$A$18,$B78,KYPCO_2831001!$L$3:$L$18)*-1</f>
        <v>0</v>
      </c>
    </row>
    <row r="79" spans="1:19" x14ac:dyDescent="0.25">
      <c r="A79" s="16">
        <f t="shared" si="0"/>
        <v>65</v>
      </c>
      <c r="B79" s="3" t="s">
        <v>138</v>
      </c>
      <c r="C79" s="5">
        <f>SUM(M79:O79)</f>
        <v>108006</v>
      </c>
      <c r="D79" s="5">
        <f>SUM(Q79:S79)</f>
        <v>108006</v>
      </c>
      <c r="E79" s="5"/>
      <c r="F79" s="5"/>
      <c r="G79" s="5">
        <f>ROUND(SUM(C79:F79)/2,0)</f>
        <v>108006</v>
      </c>
      <c r="H79" s="5"/>
      <c r="I79" s="5">
        <f t="shared" si="14"/>
        <v>108006</v>
      </c>
      <c r="J79" s="5">
        <f t="shared" si="14"/>
        <v>0</v>
      </c>
      <c r="K79" s="5">
        <f t="shared" si="14"/>
        <v>0</v>
      </c>
      <c r="L79" s="5"/>
      <c r="M79" s="27">
        <f>SUMIF(KYPCO_2831001!$A$19:$A$64,$B79,KYPCO_2831001!$K$19:$K$64)*-1</f>
        <v>108006</v>
      </c>
      <c r="N79" s="27">
        <f>SUMIF(KYPCO_2831001!$A$65:$A$77,$B79,KYPCO_2831001!$K$65:$K$77)*-1</f>
        <v>0</v>
      </c>
      <c r="O79" s="27">
        <f>SUMIF(KYPCO_2831001!$A$3:$A$18,$B79,KYPCO_2831001!$K$3:$K$18)*-1</f>
        <v>0</v>
      </c>
      <c r="P79" s="5"/>
      <c r="Q79" s="27">
        <f>SUMIF(KYPCO_2831001!$A$19:$A$64,$B79,KYPCO_2831001!$L$19:$L$64)*-1</f>
        <v>108006</v>
      </c>
      <c r="R79" s="27">
        <f>SUMIF(KYPCO_2831001!$A$65:$A$77,$B79,KYPCO_2831001!$L$65:$L$77)*-1</f>
        <v>0</v>
      </c>
      <c r="S79" s="27">
        <f>SUMIF(KYPCO_2831001!$A$3:$A$18,$B79,KYPCO_2831001!$L$3:$L$18)*-1</f>
        <v>0</v>
      </c>
    </row>
    <row r="80" spans="1:19" x14ac:dyDescent="0.25">
      <c r="A80" s="16">
        <f t="shared" ref="A80:A143" si="17">A79+1</f>
        <v>66</v>
      </c>
      <c r="B80" s="1" t="s">
        <v>298</v>
      </c>
      <c r="C80" s="5">
        <f t="shared" si="11"/>
        <v>-239417.55</v>
      </c>
      <c r="D80" s="5">
        <f t="shared" si="12"/>
        <v>-239417.55</v>
      </c>
      <c r="E80" s="5"/>
      <c r="F80" s="5"/>
      <c r="G80" s="5">
        <f t="shared" si="13"/>
        <v>-239418</v>
      </c>
      <c r="H80" s="5"/>
      <c r="I80" s="5">
        <f t="shared" si="14"/>
        <v>-239417.55</v>
      </c>
      <c r="J80" s="5">
        <f t="shared" si="14"/>
        <v>0</v>
      </c>
      <c r="K80" s="5">
        <f t="shared" si="14"/>
        <v>0</v>
      </c>
      <c r="L80" s="5"/>
      <c r="M80" s="27">
        <f>SUMIF(KYPCO_2831001!$A$19:$A$64,$B80,KYPCO_2831001!$K$19:$K$64)*-1</f>
        <v>-239417.55</v>
      </c>
      <c r="N80" s="27">
        <f>SUMIF(KYPCO_2831001!$A$65:$A$77,$B80,KYPCO_2831001!$K$65:$K$77)*-1</f>
        <v>0</v>
      </c>
      <c r="O80" s="27">
        <f>SUMIF(KYPCO_2831001!$A$3:$A$18,$B80,KYPCO_2831001!$K$3:$K$18)*-1</f>
        <v>0</v>
      </c>
      <c r="P80" s="5"/>
      <c r="Q80" s="27">
        <f>SUMIF(KYPCO_2831001!$A$19:$A$64,$B80,KYPCO_2831001!$L$19:$L$64)*-1</f>
        <v>-239417.55</v>
      </c>
      <c r="R80" s="27">
        <f>SUMIF(KYPCO_2831001!$A$65:$A$77,$B80,KYPCO_2831001!$L$65:$L$77)*-1</f>
        <v>0</v>
      </c>
      <c r="S80" s="27">
        <f>SUMIF(KYPCO_2831001!$A$3:$A$18,$B80,KYPCO_2831001!$L$3:$L$18)*-1</f>
        <v>0</v>
      </c>
    </row>
    <row r="81" spans="1:19" x14ac:dyDescent="0.25">
      <c r="A81" s="16">
        <f t="shared" si="17"/>
        <v>67</v>
      </c>
      <c r="B81" s="1" t="s">
        <v>41</v>
      </c>
      <c r="C81" s="5">
        <f t="shared" si="11"/>
        <v>-8301.5499999999993</v>
      </c>
      <c r="D81" s="5">
        <f t="shared" si="12"/>
        <v>-8301.5499999999993</v>
      </c>
      <c r="E81" s="5"/>
      <c r="F81" s="5"/>
      <c r="G81" s="5">
        <f t="shared" si="13"/>
        <v>-8302</v>
      </c>
      <c r="H81" s="5"/>
      <c r="I81" s="5">
        <f t="shared" si="14"/>
        <v>-8301.5499999999993</v>
      </c>
      <c r="J81" s="5">
        <f t="shared" si="14"/>
        <v>0</v>
      </c>
      <c r="K81" s="5">
        <f t="shared" si="14"/>
        <v>0</v>
      </c>
      <c r="L81" s="5"/>
      <c r="M81" s="27">
        <f>SUMIF(KYPCO_2831001!$A$19:$A$64,$B81,KYPCO_2831001!$K$19:$K$64)*-1</f>
        <v>-8301.5499999999993</v>
      </c>
      <c r="N81" s="27">
        <f>SUMIF(KYPCO_2831001!$A$65:$A$77,$B81,KYPCO_2831001!$K$65:$K$77)*-1</f>
        <v>0</v>
      </c>
      <c r="O81" s="27">
        <f>SUMIF(KYPCO_2831001!$A$3:$A$18,$B81,KYPCO_2831001!$K$3:$K$18)*-1</f>
        <v>0</v>
      </c>
      <c r="P81" s="5"/>
      <c r="Q81" s="27">
        <f>SUMIF(KYPCO_2831001!$A$19:$A$64,$B81,KYPCO_2831001!$L$19:$L$64)*-1</f>
        <v>-8301.5499999999993</v>
      </c>
      <c r="R81" s="27">
        <f>SUMIF(KYPCO_2831001!$A$65:$A$77,$B81,KYPCO_2831001!$L$65:$L$77)*-1</f>
        <v>0</v>
      </c>
      <c r="S81" s="27">
        <f>SUMIF(KYPCO_2831001!$A$3:$A$18,$B81,KYPCO_2831001!$L$3:$L$18)*-1</f>
        <v>0</v>
      </c>
    </row>
    <row r="82" spans="1:19" x14ac:dyDescent="0.25">
      <c r="A82" s="16">
        <f t="shared" si="17"/>
        <v>68</v>
      </c>
      <c r="B82" s="1" t="s">
        <v>709</v>
      </c>
      <c r="C82" s="5">
        <f>SUM(M82:O82)</f>
        <v>87244</v>
      </c>
      <c r="D82" s="5">
        <f t="shared" si="12"/>
        <v>87244</v>
      </c>
      <c r="E82" s="5"/>
      <c r="F82" s="5"/>
      <c r="G82" s="5">
        <f t="shared" si="13"/>
        <v>87244</v>
      </c>
      <c r="H82" s="5"/>
      <c r="I82" s="5">
        <f t="shared" si="14"/>
        <v>87244</v>
      </c>
      <c r="J82" s="5">
        <f t="shared" si="14"/>
        <v>0</v>
      </c>
      <c r="K82" s="5">
        <f t="shared" si="14"/>
        <v>0</v>
      </c>
      <c r="L82" s="5"/>
      <c r="M82" s="27">
        <f>SUMIF(KYPCO_2831001!$A$19:$A$64,$B82,KYPCO_2831001!$K$19:$K$64)*-1</f>
        <v>87244</v>
      </c>
      <c r="N82" s="27">
        <f>SUMIF(KYPCO_2831001!$A$65:$A$77,$B82,KYPCO_2831001!$K$65:$K$77)*-1</f>
        <v>0</v>
      </c>
      <c r="O82" s="27">
        <f>SUMIF(KYPCO_2831001!$A$3:$A$18,$B82,KYPCO_2831001!$K$3:$K$18)*-1</f>
        <v>0</v>
      </c>
      <c r="P82" s="5"/>
      <c r="Q82" s="27">
        <f>SUMIF(KYPCO_2831001!$A$19:$A$64,$B82,KYPCO_2831001!$L$19:$L$64)*-1</f>
        <v>87244</v>
      </c>
      <c r="R82" s="27">
        <f>SUMIF(KYPCO_2831001!$A$65:$A$77,$B82,KYPCO_2831001!$L$65:$L$77)*-1</f>
        <v>0</v>
      </c>
      <c r="S82" s="27">
        <f>SUMIF(KYPCO_2831001!$A$3:$A$18,$B82,KYPCO_2831001!$L$3:$L$18)*-1</f>
        <v>0</v>
      </c>
    </row>
    <row r="83" spans="1:19" x14ac:dyDescent="0.25">
      <c r="A83" s="16">
        <f t="shared" si="17"/>
        <v>69</v>
      </c>
      <c r="B83" s="124" t="s">
        <v>301</v>
      </c>
      <c r="C83" s="54">
        <f>SUM(M83:O83)</f>
        <v>0</v>
      </c>
      <c r="D83" s="54">
        <f t="shared" si="12"/>
        <v>0</v>
      </c>
      <c r="E83" s="54"/>
      <c r="F83" s="54"/>
      <c r="G83" s="54">
        <f t="shared" si="13"/>
        <v>0</v>
      </c>
      <c r="H83" s="54"/>
      <c r="I83" s="54">
        <f t="shared" si="14"/>
        <v>0</v>
      </c>
      <c r="J83" s="54">
        <f t="shared" si="14"/>
        <v>0</v>
      </c>
      <c r="K83" s="54">
        <f t="shared" si="14"/>
        <v>0</v>
      </c>
      <c r="L83" s="54"/>
      <c r="M83" s="54">
        <f>SUMIF(KYPCO_2831001!$A$19:$A$64,$B83,KYPCO_2831001!$K$19:$K$64)*-1</f>
        <v>0</v>
      </c>
      <c r="N83" s="54">
        <f>SUMIF(KYPCO_2831001!$A$65:$A$77,$B83,KYPCO_2831001!$K$65:$K$77)*-1</f>
        <v>0</v>
      </c>
      <c r="O83" s="54">
        <f>SUMIF(KYPCO_2831001!$A$3:$A$18,$B83,KYPCO_2831001!$K$3:$K$18)*-1</f>
        <v>0</v>
      </c>
      <c r="P83" s="54"/>
      <c r="Q83" s="54">
        <f>SUMIF(KYPCO_2831001!$A$19:$A$64,$B83,KYPCO_2831001!$L$19:$L$64)*-1</f>
        <v>0</v>
      </c>
      <c r="R83" s="54">
        <f>SUMIF(KYPCO_2831001!$A$65:$A$77,$B83,KYPCO_2831001!$L$65:$L$77)*-1</f>
        <v>0</v>
      </c>
      <c r="S83" s="54">
        <f>SUMIF(KYPCO_2831001!$A$3:$A$18,$B83,KYPCO_2831001!$L$3:$L$18)*-1</f>
        <v>0</v>
      </c>
    </row>
    <row r="84" spans="1:19" x14ac:dyDescent="0.25">
      <c r="A84" s="16">
        <f t="shared" si="17"/>
        <v>70</v>
      </c>
      <c r="B84" s="3" t="s">
        <v>307</v>
      </c>
      <c r="C84" s="5">
        <f t="shared" si="11"/>
        <v>18263536.550000001</v>
      </c>
      <c r="D84" s="5">
        <f t="shared" si="12"/>
        <v>18788001.399999999</v>
      </c>
      <c r="E84" s="5"/>
      <c r="F84" s="5"/>
      <c r="G84" s="5">
        <f t="shared" si="13"/>
        <v>18525769</v>
      </c>
      <c r="H84" s="5"/>
      <c r="I84" s="5">
        <f t="shared" si="14"/>
        <v>10046362.199999999</v>
      </c>
      <c r="J84" s="5">
        <f t="shared" si="14"/>
        <v>888098.4</v>
      </c>
      <c r="K84" s="5">
        <f t="shared" si="14"/>
        <v>7591308.375</v>
      </c>
      <c r="L84" s="5"/>
      <c r="M84" s="27">
        <f>SUMIF(KYPCO_2831001!$A$19:$A$64,$B84,KYPCO_2831001!$K$19:$K$64)*-1</f>
        <v>9886053.8000000007</v>
      </c>
      <c r="N84" s="27">
        <f>SUMIF(KYPCO_2831001!$A$65:$A$77,$B84,KYPCO_2831001!$K$65:$K$77)*-1</f>
        <v>879974.55</v>
      </c>
      <c r="O84" s="27">
        <f>SUMIF(KYPCO_2831001!$A$3:$A$18,$B84,KYPCO_2831001!$K$3:$K$18)*-1</f>
        <v>7497508.2000000002</v>
      </c>
      <c r="P84" s="5"/>
      <c r="Q84" s="27">
        <f>SUMIF(KYPCO_2831001!$A$19:$A$64,$B84,KYPCO_2831001!$L$19:$L$64)*-1</f>
        <v>10206670.6</v>
      </c>
      <c r="R84" s="27">
        <f>SUMIF(KYPCO_2831001!$A$65:$A$77,$B84,KYPCO_2831001!$L$65:$L$77)*-1</f>
        <v>896222.25</v>
      </c>
      <c r="S84" s="27">
        <f>SUMIF(KYPCO_2831001!$A$3:$A$18,$B84,KYPCO_2831001!$L$3:$L$18)*-1</f>
        <v>7685108.5499999998</v>
      </c>
    </row>
    <row r="85" spans="1:19" x14ac:dyDescent="0.25">
      <c r="A85" s="16">
        <f t="shared" si="17"/>
        <v>71</v>
      </c>
      <c r="B85" s="3" t="s">
        <v>309</v>
      </c>
      <c r="C85" s="5">
        <f t="shared" si="11"/>
        <v>-43420.649999999994</v>
      </c>
      <c r="D85" s="5">
        <f t="shared" si="12"/>
        <v>-45508.399999999994</v>
      </c>
      <c r="E85" s="5"/>
      <c r="F85" s="5"/>
      <c r="G85" s="5">
        <f t="shared" si="13"/>
        <v>-44465</v>
      </c>
      <c r="H85" s="5"/>
      <c r="I85" s="5">
        <f t="shared" si="14"/>
        <v>-53.2</v>
      </c>
      <c r="J85" s="5">
        <f t="shared" si="14"/>
        <v>0</v>
      </c>
      <c r="K85" s="5">
        <f t="shared" si="14"/>
        <v>-44411.324999999997</v>
      </c>
      <c r="L85" s="5"/>
      <c r="M85" s="27">
        <f>SUMIF(KYPCO_2831001!$A$19:$A$64,$B85,KYPCO_2831001!$K$19:$K$64)*-1</f>
        <v>-53.2</v>
      </c>
      <c r="N85" s="27">
        <f>SUMIF(KYPCO_2831001!$A$65:$A$77,$B85,KYPCO_2831001!$K$65:$K$77)*-1</f>
        <v>0</v>
      </c>
      <c r="O85" s="27">
        <f>SUMIF(KYPCO_2831001!$A$3:$A$18,$B85,KYPCO_2831001!$K$3:$K$18)*-1</f>
        <v>-43367.45</v>
      </c>
      <c r="P85" s="5"/>
      <c r="Q85" s="27">
        <f>SUMIF(KYPCO_2831001!$A$19:$A$64,$B85,KYPCO_2831001!$L$19:$L$64)*-1</f>
        <v>-53.2</v>
      </c>
      <c r="R85" s="27">
        <f>SUMIF(KYPCO_2831001!$A$65:$A$77,$B85,KYPCO_2831001!$L$65:$L$77)*-1</f>
        <v>0</v>
      </c>
      <c r="S85" s="27">
        <f>SUMIF(KYPCO_2831001!$A$3:$A$18,$B85,KYPCO_2831001!$L$3:$L$18)*-1</f>
        <v>-45455.199999999997</v>
      </c>
    </row>
    <row r="86" spans="1:19" x14ac:dyDescent="0.25">
      <c r="A86" s="16">
        <f t="shared" si="17"/>
        <v>72</v>
      </c>
      <c r="B86" s="3" t="s">
        <v>311</v>
      </c>
      <c r="C86" s="5">
        <f t="shared" si="11"/>
        <v>220294.64</v>
      </c>
      <c r="D86" s="5">
        <f t="shared" si="12"/>
        <v>1397867.6</v>
      </c>
      <c r="E86" s="5"/>
      <c r="F86" s="5"/>
      <c r="G86" s="5">
        <f t="shared" si="13"/>
        <v>809081</v>
      </c>
      <c r="H86" s="5"/>
      <c r="I86" s="5">
        <f t="shared" si="14"/>
        <v>110609.075</v>
      </c>
      <c r="J86" s="5">
        <f t="shared" si="14"/>
        <v>163709.35</v>
      </c>
      <c r="K86" s="5">
        <f t="shared" si="14"/>
        <v>534762.69500000007</v>
      </c>
      <c r="L86" s="5"/>
      <c r="M86" s="27">
        <f>SUMIF(KYPCO_2831001!$A$19:$A$64,$B86,KYPCO_2831001!$K$19:$K$64)*-1</f>
        <v>-117457.4</v>
      </c>
      <c r="N86" s="27">
        <f>SUMIF(KYPCO_2831001!$A$65:$A$77,$B86,KYPCO_2831001!$K$65:$K$77)*-1</f>
        <v>120792.7</v>
      </c>
      <c r="O86" s="27">
        <f>SUMIF(KYPCO_2831001!$A$3:$A$18,$B86,KYPCO_2831001!$K$3:$K$18)*-1</f>
        <v>216959.34</v>
      </c>
      <c r="P86" s="5"/>
      <c r="Q86" s="27">
        <f>SUMIF(KYPCO_2831001!$A$19:$A$64,$B86,KYPCO_2831001!$L$19:$L$64)*-1</f>
        <v>338675.55</v>
      </c>
      <c r="R86" s="27">
        <f>SUMIF(KYPCO_2831001!$A$65:$A$77,$B86,KYPCO_2831001!$L$65:$L$77)*-1</f>
        <v>206626</v>
      </c>
      <c r="S86" s="27">
        <f>SUMIF(KYPCO_2831001!$A$3:$A$18,$B86,KYPCO_2831001!$L$3:$L$18)*-1</f>
        <v>852566.05</v>
      </c>
    </row>
    <row r="87" spans="1:19" x14ac:dyDescent="0.25">
      <c r="A87" s="16">
        <f t="shared" si="17"/>
        <v>73</v>
      </c>
      <c r="B87" s="3" t="s">
        <v>1169</v>
      </c>
      <c r="C87" s="5">
        <f t="shared" ref="C87:C92" si="18">SUM(M87:O87)</f>
        <v>0</v>
      </c>
      <c r="D87" s="5">
        <f t="shared" si="12"/>
        <v>-2522.2399999999998</v>
      </c>
      <c r="E87" s="5"/>
      <c r="F87" s="5"/>
      <c r="G87" s="5">
        <f t="shared" si="13"/>
        <v>-1261</v>
      </c>
      <c r="H87" s="5"/>
      <c r="I87" s="5">
        <f t="shared" si="14"/>
        <v>-677.43499999999995</v>
      </c>
      <c r="J87" s="5">
        <f t="shared" si="14"/>
        <v>-212.48</v>
      </c>
      <c r="K87" s="5">
        <f t="shared" si="14"/>
        <v>-371.20499999999998</v>
      </c>
      <c r="L87" s="5"/>
      <c r="M87" s="27">
        <f>SUMIF(KYPCO_2831001!$A$19:$A$64,$B87,KYPCO_2831001!$K$19:$K$64)*-1</f>
        <v>0</v>
      </c>
      <c r="N87" s="27">
        <f>SUMIF(KYPCO_2831001!$A$65:$A$77,$B87,KYPCO_2831001!$K$65:$K$77)*-1</f>
        <v>0</v>
      </c>
      <c r="O87" s="27">
        <f>SUMIF(KYPCO_2831001!$A$3:$A$18,$B87,KYPCO_2831001!$K$3:$K$18)*-1</f>
        <v>0</v>
      </c>
      <c r="P87" s="5"/>
      <c r="Q87" s="27">
        <f>SUMIF(KYPCO_2831001!$A$19:$A$64,$B87,KYPCO_2831001!$L$19:$L$64)*-1</f>
        <v>-1354.87</v>
      </c>
      <c r="R87" s="27">
        <f>SUMIF(KYPCO_2831001!$A$65:$A$77,$B87,KYPCO_2831001!$L$65:$L$77)*-1</f>
        <v>-424.96</v>
      </c>
      <c r="S87" s="27">
        <f>SUMIF(KYPCO_2831001!$A$3:$A$18,$B87,KYPCO_2831001!$L$3:$L$18)*-1</f>
        <v>-742.41</v>
      </c>
    </row>
    <row r="88" spans="1:19" x14ac:dyDescent="0.25">
      <c r="A88" s="16">
        <f t="shared" si="17"/>
        <v>74</v>
      </c>
      <c r="B88" s="3" t="s">
        <v>1170</v>
      </c>
      <c r="C88" s="5">
        <f t="shared" si="18"/>
        <v>0</v>
      </c>
      <c r="D88" s="5">
        <f t="shared" si="12"/>
        <v>5065.41</v>
      </c>
      <c r="E88" s="5"/>
      <c r="F88" s="5"/>
      <c r="G88" s="5">
        <f t="shared" si="13"/>
        <v>2533</v>
      </c>
      <c r="H88" s="5"/>
      <c r="I88" s="5">
        <f t="shared" si="14"/>
        <v>1360.49</v>
      </c>
      <c r="J88" s="5">
        <f t="shared" si="14"/>
        <v>426.72</v>
      </c>
      <c r="K88" s="5">
        <f t="shared" si="14"/>
        <v>745.495</v>
      </c>
      <c r="L88" s="5"/>
      <c r="M88" s="27">
        <f>SUMIF(KYPCO_2831001!$A$19:$A$64,$B88,KYPCO_2831001!$K$19:$K$64)*-1</f>
        <v>0</v>
      </c>
      <c r="N88" s="27">
        <f>SUMIF(KYPCO_2831001!$A$65:$A$77,$B88,KYPCO_2831001!$K$65:$K$77)*-1</f>
        <v>0</v>
      </c>
      <c r="O88" s="27">
        <f>SUMIF(KYPCO_2831001!$A$3:$A$18,$B88,KYPCO_2831001!$K$3:$K$18)*-1</f>
        <v>0</v>
      </c>
      <c r="P88" s="5"/>
      <c r="Q88" s="27">
        <f>SUMIF(KYPCO_2831001!$A$19:$A$64,$B88,KYPCO_2831001!$L$19:$L$64)*-1</f>
        <v>2720.98</v>
      </c>
      <c r="R88" s="27">
        <f>SUMIF(KYPCO_2831001!$A$65:$A$77,$B88,KYPCO_2831001!$L$65:$L$77)*-1</f>
        <v>853.44</v>
      </c>
      <c r="S88" s="27">
        <f>SUMIF(KYPCO_2831001!$A$3:$A$18,$B88,KYPCO_2831001!$L$3:$L$18)*-1</f>
        <v>1490.99</v>
      </c>
    </row>
    <row r="89" spans="1:19" x14ac:dyDescent="0.25">
      <c r="A89" s="16">
        <f t="shared" si="17"/>
        <v>75</v>
      </c>
      <c r="B89" s="3" t="s">
        <v>1171</v>
      </c>
      <c r="C89" s="5">
        <f t="shared" si="18"/>
        <v>0</v>
      </c>
      <c r="D89" s="5">
        <f t="shared" si="12"/>
        <v>15464.67</v>
      </c>
      <c r="E89" s="5"/>
      <c r="F89" s="5"/>
      <c r="G89" s="5">
        <f t="shared" si="13"/>
        <v>7732</v>
      </c>
      <c r="H89" s="5"/>
      <c r="I89" s="5">
        <f t="shared" si="14"/>
        <v>4153.55</v>
      </c>
      <c r="J89" s="5">
        <f t="shared" si="14"/>
        <v>1302.7850000000001</v>
      </c>
      <c r="K89" s="5">
        <f t="shared" si="14"/>
        <v>2276</v>
      </c>
      <c r="L89" s="5"/>
      <c r="M89" s="27">
        <f>SUMIF(KYPCO_2831001!$A$19:$A$64,$B89,KYPCO_2831001!$K$19:$K$64)*-1</f>
        <v>0</v>
      </c>
      <c r="N89" s="27">
        <f>SUMIF(KYPCO_2831001!$A$65:$A$77,$B89,KYPCO_2831001!$K$65:$K$77)*-1</f>
        <v>0</v>
      </c>
      <c r="O89" s="27">
        <f>SUMIF(KYPCO_2831001!$A$3:$A$18,$B89,KYPCO_2831001!$K$3:$K$18)*-1</f>
        <v>0</v>
      </c>
      <c r="P89" s="5"/>
      <c r="Q89" s="27">
        <f>SUMIF(KYPCO_2831001!$A$19:$A$64,$B89,KYPCO_2831001!$L$19:$L$64)*-1</f>
        <v>8307.1</v>
      </c>
      <c r="R89" s="27">
        <f>SUMIF(KYPCO_2831001!$A$65:$A$77,$B89,KYPCO_2831001!$L$65:$L$77)*-1</f>
        <v>2605.5700000000002</v>
      </c>
      <c r="S89" s="27">
        <f>SUMIF(KYPCO_2831001!$A$3:$A$18,$B89,KYPCO_2831001!$L$3:$L$18)*-1</f>
        <v>4552</v>
      </c>
    </row>
    <row r="90" spans="1:19" x14ac:dyDescent="0.25">
      <c r="A90" s="16">
        <f t="shared" si="17"/>
        <v>76</v>
      </c>
      <c r="B90" s="3" t="s">
        <v>1172</v>
      </c>
      <c r="C90" s="5">
        <f t="shared" ref="C90:C91" si="19">SUM(M90:O90)</f>
        <v>0</v>
      </c>
      <c r="D90" s="5">
        <f t="shared" si="12"/>
        <v>107677.4</v>
      </c>
      <c r="E90" s="5"/>
      <c r="F90" s="5"/>
      <c r="G90" s="5">
        <f t="shared" si="13"/>
        <v>53839</v>
      </c>
      <c r="H90" s="5"/>
      <c r="I90" s="5">
        <f t="shared" si="14"/>
        <v>53838.7</v>
      </c>
      <c r="J90" s="5">
        <f t="shared" si="14"/>
        <v>0</v>
      </c>
      <c r="K90" s="5">
        <f t="shared" si="14"/>
        <v>0</v>
      </c>
      <c r="L90" s="5"/>
      <c r="M90" s="27">
        <f>SUMIF(KYPCO_2831001!$A$19:$A$64,$B90,KYPCO_2831001!$K$19:$K$64)*-1</f>
        <v>0</v>
      </c>
      <c r="N90" s="27">
        <f>SUMIF(KYPCO_2831001!$A$65:$A$77,$B90,KYPCO_2831001!$K$65:$K$77)*-1</f>
        <v>0</v>
      </c>
      <c r="O90" s="27">
        <f>SUMIF(KYPCO_2831001!$A$3:$A$18,$B90,KYPCO_2831001!$K$3:$K$18)*-1</f>
        <v>0</v>
      </c>
      <c r="P90" s="5"/>
      <c r="Q90" s="27">
        <f>SUMIF(KYPCO_2831001!$A$19:$A$64,$B90,KYPCO_2831001!$L$19:$L$64)*-1</f>
        <v>107677.4</v>
      </c>
      <c r="R90" s="27">
        <f>SUMIF(KYPCO_2831001!$A$65:$A$77,$B90,KYPCO_2831001!$L$65:$L$77)*-1</f>
        <v>0</v>
      </c>
      <c r="S90" s="27">
        <f>SUMIF(KYPCO_2831001!$A$3:$A$18,$B90,KYPCO_2831001!$L$3:$L$18)*-1</f>
        <v>0</v>
      </c>
    </row>
    <row r="91" spans="1:19" x14ac:dyDescent="0.25">
      <c r="A91" s="16">
        <f t="shared" si="17"/>
        <v>77</v>
      </c>
      <c r="B91" s="3" t="s">
        <v>1173</v>
      </c>
      <c r="C91" s="5">
        <f t="shared" si="19"/>
        <v>0</v>
      </c>
      <c r="D91" s="5">
        <f t="shared" si="12"/>
        <v>114209.45</v>
      </c>
      <c r="E91" s="5"/>
      <c r="F91" s="5"/>
      <c r="G91" s="5">
        <f t="shared" si="13"/>
        <v>57105</v>
      </c>
      <c r="H91" s="5"/>
      <c r="I91" s="5">
        <f t="shared" si="14"/>
        <v>57104.724999999999</v>
      </c>
      <c r="J91" s="5">
        <f t="shared" si="14"/>
        <v>0</v>
      </c>
      <c r="K91" s="5">
        <f t="shared" si="14"/>
        <v>0</v>
      </c>
      <c r="L91" s="5"/>
      <c r="M91" s="27">
        <f>SUMIF(KYPCO_2831001!$A$19:$A$64,$B91,KYPCO_2831001!$K$19:$K$64)*-1</f>
        <v>0</v>
      </c>
      <c r="N91" s="27">
        <f>SUMIF(KYPCO_2831001!$A$65:$A$77,$B91,KYPCO_2831001!$K$65:$K$77)*-1</f>
        <v>0</v>
      </c>
      <c r="O91" s="27">
        <f>SUMIF(KYPCO_2831001!$A$3:$A$18,$B91,KYPCO_2831001!$K$3:$K$18)*-1</f>
        <v>0</v>
      </c>
      <c r="P91" s="5"/>
      <c r="Q91" s="27">
        <f>SUMIF(KYPCO_2831001!$A$19:$A$64,$B91,KYPCO_2831001!$L$19:$L$64)*-1</f>
        <v>114209.45</v>
      </c>
      <c r="R91" s="27">
        <f>SUMIF(KYPCO_2831001!$A$65:$A$77,$B91,KYPCO_2831001!$L$65:$L$77)*-1</f>
        <v>0</v>
      </c>
      <c r="S91" s="27">
        <f>SUMIF(KYPCO_2831001!$A$3:$A$18,$B91,KYPCO_2831001!$L$3:$L$18)*-1</f>
        <v>0</v>
      </c>
    </row>
    <row r="92" spans="1:19" x14ac:dyDescent="0.25">
      <c r="A92" s="16">
        <f t="shared" si="17"/>
        <v>78</v>
      </c>
      <c r="B92" s="3" t="s">
        <v>1174</v>
      </c>
      <c r="C92" s="5">
        <f t="shared" si="18"/>
        <v>0</v>
      </c>
      <c r="D92" s="5">
        <f t="shared" si="12"/>
        <v>175985.22</v>
      </c>
      <c r="E92" s="5"/>
      <c r="F92" s="5"/>
      <c r="G92" s="5">
        <f t="shared" si="13"/>
        <v>87993</v>
      </c>
      <c r="H92" s="5"/>
      <c r="I92" s="5">
        <f t="shared" si="14"/>
        <v>0</v>
      </c>
      <c r="J92" s="5">
        <f t="shared" si="14"/>
        <v>0</v>
      </c>
      <c r="K92" s="5">
        <f t="shared" si="14"/>
        <v>87992.61</v>
      </c>
      <c r="L92" s="5"/>
      <c r="M92" s="27">
        <f>SUMIF(KYPCO_2831001!$A$19:$A$64,$B92,KYPCO_2831001!$K$19:$K$64)*-1</f>
        <v>0</v>
      </c>
      <c r="N92" s="27">
        <f>SUMIF(KYPCO_2831001!$A$65:$A$77,$B92,KYPCO_2831001!$K$65:$K$77)*-1</f>
        <v>0</v>
      </c>
      <c r="O92" s="27">
        <f>SUMIF(KYPCO_2831001!$A$3:$A$18,$B92,KYPCO_2831001!$K$3:$K$18)*-1</f>
        <v>0</v>
      </c>
      <c r="P92" s="5"/>
      <c r="Q92" s="27">
        <f>SUMIF(KYPCO_2831001!$A$19:$A$64,$B92,KYPCO_2831001!$L$19:$L$64)*-1</f>
        <v>0</v>
      </c>
      <c r="R92" s="27">
        <f>SUMIF(KYPCO_2831001!$A$65:$A$77,$B92,KYPCO_2831001!$L$65:$L$77)*-1</f>
        <v>0</v>
      </c>
      <c r="S92" s="27">
        <f>SUMIF(KYPCO_2831001!$A$3:$A$18,$B92,KYPCO_2831001!$L$3:$L$18)*-1</f>
        <v>175985.22</v>
      </c>
    </row>
    <row r="93" spans="1:19" x14ac:dyDescent="0.25">
      <c r="A93" s="16">
        <f t="shared" si="17"/>
        <v>79</v>
      </c>
      <c r="B93" s="3" t="s">
        <v>115</v>
      </c>
      <c r="C93" s="5">
        <f>SUM(M93:O93)</f>
        <v>299390.40000000002</v>
      </c>
      <c r="D93" s="5">
        <f t="shared" si="12"/>
        <v>287170.37</v>
      </c>
      <c r="E93" s="5"/>
      <c r="F93" s="5"/>
      <c r="G93" s="5">
        <f t="shared" si="13"/>
        <v>293280</v>
      </c>
      <c r="H93" s="5"/>
      <c r="I93" s="5">
        <f t="shared" si="14"/>
        <v>293280.38500000001</v>
      </c>
      <c r="J93" s="5">
        <f t="shared" si="14"/>
        <v>0</v>
      </c>
      <c r="K93" s="5">
        <f t="shared" si="14"/>
        <v>0</v>
      </c>
      <c r="L93" s="5"/>
      <c r="M93" s="27">
        <f>SUMIF(KYPCO_2831001!$A$19:$A$64,$B93,KYPCO_2831001!$K$19:$K$64)*-1</f>
        <v>299390.40000000002</v>
      </c>
      <c r="N93" s="27">
        <f>SUMIF(KYPCO_2831001!$A$65:$A$77,$B93,KYPCO_2831001!$K$65:$K$77)*-1</f>
        <v>0</v>
      </c>
      <c r="O93" s="27">
        <f>SUMIF(KYPCO_2831001!$A$3:$A$18,$B93,KYPCO_2831001!$K$3:$K$18)*-1</f>
        <v>0</v>
      </c>
      <c r="P93" s="5"/>
      <c r="Q93" s="27">
        <f>SUMIF(KYPCO_2831001!$A$19:$A$64,$B93,KYPCO_2831001!$L$19:$L$64)*-1</f>
        <v>287170.37</v>
      </c>
      <c r="R93" s="27">
        <f>SUMIF(KYPCO_2831001!$A$65:$A$77,$B93,KYPCO_2831001!$L$65:$L$77)*-1</f>
        <v>0</v>
      </c>
      <c r="S93" s="27">
        <f>SUMIF(KYPCO_2831001!$A$3:$A$18,$B93,KYPCO_2831001!$L$3:$L$18)*-1</f>
        <v>0</v>
      </c>
    </row>
    <row r="94" spans="1:19" x14ac:dyDescent="0.25">
      <c r="A94" s="16">
        <f t="shared" si="17"/>
        <v>80</v>
      </c>
      <c r="B94" s="3" t="s">
        <v>1160</v>
      </c>
      <c r="C94" s="5">
        <f>SUM(M94:O94)</f>
        <v>0</v>
      </c>
      <c r="D94" s="5">
        <f t="shared" si="12"/>
        <v>0</v>
      </c>
      <c r="E94" s="5"/>
      <c r="F94" s="5"/>
      <c r="G94" s="5">
        <f t="shared" si="13"/>
        <v>0</v>
      </c>
      <c r="H94" s="5"/>
      <c r="I94" s="5">
        <f t="shared" si="14"/>
        <v>0</v>
      </c>
      <c r="J94" s="5">
        <f t="shared" si="14"/>
        <v>0</v>
      </c>
      <c r="K94" s="5">
        <f t="shared" si="14"/>
        <v>0</v>
      </c>
      <c r="L94" s="5"/>
      <c r="M94" s="27">
        <f>SUMIF(KYPCO_2831001!$A$19:$A$64,$B94,KYPCO_2831001!$K$19:$K$64)*-1</f>
        <v>0</v>
      </c>
      <c r="N94" s="27">
        <f>SUMIF(KYPCO_2831001!$A$65:$A$77,$B94,KYPCO_2831001!$K$65:$K$77)*-1</f>
        <v>0</v>
      </c>
      <c r="O94" s="27">
        <f>SUMIF(KYPCO_2831001!$A$3:$A$18,$B94,KYPCO_2831001!$K$3:$K$18)*-1</f>
        <v>0</v>
      </c>
      <c r="P94" s="5"/>
      <c r="Q94" s="27">
        <f>SUMIF(KYPCO_2831001!$A$19:$A$64,$B94,KYPCO_2831001!$L$19:$L$64)*-1</f>
        <v>0</v>
      </c>
      <c r="R94" s="27">
        <f>SUMIF(KYPCO_2831001!$A$65:$A$77,$B94,KYPCO_2831001!$L$65:$L$77)*-1</f>
        <v>0</v>
      </c>
      <c r="S94" s="27">
        <f>SUMIF(KYPCO_2831001!$A$3:$A$18,$B94,KYPCO_2831001!$L$3:$L$18)*-1</f>
        <v>0</v>
      </c>
    </row>
    <row r="95" spans="1:19" x14ac:dyDescent="0.25">
      <c r="A95" s="16">
        <f t="shared" si="17"/>
        <v>81</v>
      </c>
      <c r="B95" s="3" t="s">
        <v>1175</v>
      </c>
      <c r="C95" s="5">
        <f t="shared" ref="C95:C110" si="20">SUM(M95:O95)</f>
        <v>1715892.64</v>
      </c>
      <c r="D95" s="5">
        <f t="shared" si="12"/>
        <v>885949.57</v>
      </c>
      <c r="E95" s="5"/>
      <c r="F95" s="5"/>
      <c r="G95" s="5">
        <f t="shared" si="13"/>
        <v>1300921</v>
      </c>
      <c r="H95" s="5"/>
      <c r="I95" s="5">
        <f t="shared" si="14"/>
        <v>1300921.105</v>
      </c>
      <c r="J95" s="5">
        <f t="shared" si="14"/>
        <v>0</v>
      </c>
      <c r="K95" s="5">
        <f t="shared" si="14"/>
        <v>0</v>
      </c>
      <c r="L95" s="5"/>
      <c r="M95" s="27">
        <f>SUMIF(KYPCO_2831001!$A$19:$A$64,$B95,KYPCO_2831001!$K$19:$K$64)*-1</f>
        <v>1715892.64</v>
      </c>
      <c r="N95" s="27">
        <f>SUMIF(KYPCO_2831001!$A$65:$A$77,$B95,KYPCO_2831001!$K$65:$K$77)*-1</f>
        <v>0</v>
      </c>
      <c r="O95" s="27">
        <f>SUMIF(KYPCO_2831001!$A$3:$A$18,$B95,KYPCO_2831001!$K$3:$K$18)*-1</f>
        <v>0</v>
      </c>
      <c r="P95" s="5"/>
      <c r="Q95" s="27">
        <f>SUMIF(KYPCO_2831001!$A$19:$A$64,$B95,KYPCO_2831001!$L$19:$L$64)*-1</f>
        <v>885949.57</v>
      </c>
      <c r="R95" s="27">
        <f>SUMIF(KYPCO_2831001!$A$65:$A$77,$B95,KYPCO_2831001!$L$65:$L$77)*-1</f>
        <v>0</v>
      </c>
      <c r="S95" s="27">
        <f>SUMIF(KYPCO_2831001!$A$3:$A$18,$B95,KYPCO_2831001!$L$3:$L$18)*-1</f>
        <v>0</v>
      </c>
    </row>
    <row r="96" spans="1:19" x14ac:dyDescent="0.25">
      <c r="A96" s="16">
        <f t="shared" si="17"/>
        <v>82</v>
      </c>
      <c r="B96" s="3" t="s">
        <v>1176</v>
      </c>
      <c r="C96" s="5">
        <f t="shared" si="20"/>
        <v>-228739.32</v>
      </c>
      <c r="D96" s="5">
        <f t="shared" si="12"/>
        <v>-1079373.25</v>
      </c>
      <c r="E96" s="5"/>
      <c r="F96" s="5"/>
      <c r="G96" s="5">
        <f t="shared" si="13"/>
        <v>-654056</v>
      </c>
      <c r="H96" s="5"/>
      <c r="I96" s="5">
        <f t="shared" si="14"/>
        <v>-654056.28500000003</v>
      </c>
      <c r="J96" s="5">
        <f t="shared" si="14"/>
        <v>0</v>
      </c>
      <c r="K96" s="5">
        <f t="shared" si="14"/>
        <v>0</v>
      </c>
      <c r="L96" s="5"/>
      <c r="M96" s="27">
        <f>SUMIF(KYPCO_2831001!$A$19:$A$64,$B96,KYPCO_2831001!$K$19:$K$64)*-1</f>
        <v>-228739.32</v>
      </c>
      <c r="N96" s="27">
        <f>SUMIF(KYPCO_2831001!$A$65:$A$77,$B96,KYPCO_2831001!$K$65:$K$77)*-1</f>
        <v>0</v>
      </c>
      <c r="O96" s="27">
        <f>SUMIF(KYPCO_2831001!$A$3:$A$18,$B96,KYPCO_2831001!$K$3:$K$18)*-1</f>
        <v>0</v>
      </c>
      <c r="P96" s="5"/>
      <c r="Q96" s="27">
        <f>SUMIF(KYPCO_2831001!$A$19:$A$64,$B96,KYPCO_2831001!$L$19:$L$64)*-1</f>
        <v>-1079373.25</v>
      </c>
      <c r="R96" s="27">
        <f>SUMIF(KYPCO_2831001!$A$65:$A$77,$B96,KYPCO_2831001!$L$65:$L$77)*-1</f>
        <v>0</v>
      </c>
      <c r="S96" s="27">
        <f>SUMIF(KYPCO_2831001!$A$3:$A$18,$B96,KYPCO_2831001!$L$3:$L$18)*-1</f>
        <v>0</v>
      </c>
    </row>
    <row r="97" spans="1:19" x14ac:dyDescent="0.25">
      <c r="A97" s="16">
        <f t="shared" si="17"/>
        <v>83</v>
      </c>
      <c r="B97" s="3" t="s">
        <v>1177</v>
      </c>
      <c r="C97" s="5">
        <f t="shared" si="20"/>
        <v>260560.95</v>
      </c>
      <c r="D97" s="5">
        <f t="shared" si="12"/>
        <v>294320.62</v>
      </c>
      <c r="E97" s="5"/>
      <c r="F97" s="5"/>
      <c r="G97" s="5">
        <f t="shared" si="13"/>
        <v>277441</v>
      </c>
      <c r="H97" s="5"/>
      <c r="I97" s="5">
        <f t="shared" si="14"/>
        <v>277440.78500000003</v>
      </c>
      <c r="J97" s="5">
        <f t="shared" si="14"/>
        <v>0</v>
      </c>
      <c r="K97" s="5">
        <f t="shared" si="14"/>
        <v>0</v>
      </c>
      <c r="L97" s="5"/>
      <c r="M97" s="27">
        <f>SUMIF(KYPCO_2831001!$A$19:$A$64,$B97,KYPCO_2831001!$K$19:$K$64)*-1</f>
        <v>260560.95</v>
      </c>
      <c r="N97" s="27">
        <f>SUMIF(KYPCO_2831001!$A$65:$A$77,$B97,KYPCO_2831001!$K$65:$K$77)*-1</f>
        <v>0</v>
      </c>
      <c r="O97" s="27">
        <f>SUMIF(KYPCO_2831001!$A$3:$A$18,$B97,KYPCO_2831001!$K$3:$K$18)*-1</f>
        <v>0</v>
      </c>
      <c r="P97" s="5"/>
      <c r="Q97" s="27">
        <f>SUMIF(KYPCO_2831001!$A$19:$A$64,$B97,KYPCO_2831001!$L$19:$L$64)*-1</f>
        <v>294320.62</v>
      </c>
      <c r="R97" s="27">
        <f>SUMIF(KYPCO_2831001!$A$65:$A$77,$B97,KYPCO_2831001!$L$65:$L$77)*-1</f>
        <v>0</v>
      </c>
      <c r="S97" s="27">
        <f>SUMIF(KYPCO_2831001!$A$3:$A$18,$B97,KYPCO_2831001!$L$3:$L$18)*-1</f>
        <v>0</v>
      </c>
    </row>
    <row r="98" spans="1:19" x14ac:dyDescent="0.25">
      <c r="A98" s="16">
        <f t="shared" si="17"/>
        <v>84</v>
      </c>
      <c r="B98" s="3" t="s">
        <v>1178</v>
      </c>
      <c r="C98" s="5">
        <f t="shared" si="20"/>
        <v>81420.5</v>
      </c>
      <c r="D98" s="5">
        <f t="shared" si="12"/>
        <v>11281.9</v>
      </c>
      <c r="E98" s="5"/>
      <c r="F98" s="5"/>
      <c r="G98" s="5">
        <f t="shared" si="13"/>
        <v>46351</v>
      </c>
      <c r="H98" s="5"/>
      <c r="I98" s="5">
        <f t="shared" si="14"/>
        <v>46351.199999999997</v>
      </c>
      <c r="J98" s="5">
        <f t="shared" si="14"/>
        <v>0</v>
      </c>
      <c r="K98" s="5">
        <f t="shared" si="14"/>
        <v>0</v>
      </c>
      <c r="L98" s="5"/>
      <c r="M98" s="27">
        <f>SUMIF(KYPCO_2831001!$A$19:$A$64,$B98,KYPCO_2831001!$K$19:$K$64)*-1</f>
        <v>81420.5</v>
      </c>
      <c r="N98" s="27">
        <f>SUMIF(KYPCO_2831001!$A$65:$A$77,$B98,KYPCO_2831001!$K$65:$K$77)*-1</f>
        <v>0</v>
      </c>
      <c r="O98" s="27">
        <f>SUMIF(KYPCO_2831001!$A$3:$A$18,$B98,KYPCO_2831001!$K$3:$K$18)*-1</f>
        <v>0</v>
      </c>
      <c r="P98" s="5"/>
      <c r="Q98" s="27">
        <f>SUMIF(KYPCO_2831001!$A$19:$A$64,$B98,KYPCO_2831001!$L$19:$L$64)*-1</f>
        <v>11281.9</v>
      </c>
      <c r="R98" s="27">
        <f>SUMIF(KYPCO_2831001!$A$65:$A$77,$B98,KYPCO_2831001!$L$65:$L$77)*-1</f>
        <v>0</v>
      </c>
      <c r="S98" s="27">
        <f>SUMIF(KYPCO_2831001!$A$3:$A$18,$B98,KYPCO_2831001!$L$3:$L$18)*-1</f>
        <v>0</v>
      </c>
    </row>
    <row r="99" spans="1:19" x14ac:dyDescent="0.25">
      <c r="A99" s="16">
        <f t="shared" si="17"/>
        <v>85</v>
      </c>
      <c r="B99" s="3" t="s">
        <v>1179</v>
      </c>
      <c r="C99" s="5">
        <f t="shared" si="20"/>
        <v>770224.7</v>
      </c>
      <c r="D99" s="5">
        <f t="shared" si="12"/>
        <v>591572.81000000006</v>
      </c>
      <c r="E99" s="5"/>
      <c r="F99" s="5"/>
      <c r="G99" s="5">
        <f t="shared" si="13"/>
        <v>680899</v>
      </c>
      <c r="H99" s="5"/>
      <c r="I99" s="5">
        <f t="shared" si="14"/>
        <v>680898.755</v>
      </c>
      <c r="J99" s="5">
        <f t="shared" si="14"/>
        <v>0</v>
      </c>
      <c r="K99" s="5">
        <f t="shared" si="14"/>
        <v>0</v>
      </c>
      <c r="L99" s="5"/>
      <c r="M99" s="27">
        <f>SUMIF(KYPCO_2831001!$A$19:$A$64,$B99,KYPCO_2831001!$K$19:$K$64)*-1</f>
        <v>770224.7</v>
      </c>
      <c r="N99" s="27">
        <f>SUMIF(KYPCO_2831001!$A$65:$A$77,$B99,KYPCO_2831001!$K$65:$K$77)*-1</f>
        <v>0</v>
      </c>
      <c r="O99" s="27">
        <f>SUMIF(KYPCO_2831001!$A$3:$A$18,$B99,KYPCO_2831001!$K$3:$K$18)*-1</f>
        <v>0</v>
      </c>
      <c r="P99" s="5"/>
      <c r="Q99" s="27">
        <f>SUMIF(KYPCO_2831001!$A$19:$A$64,$B99,KYPCO_2831001!$L$19:$L$64)*-1</f>
        <v>591572.81000000006</v>
      </c>
      <c r="R99" s="27">
        <f>SUMIF(KYPCO_2831001!$A$65:$A$77,$B99,KYPCO_2831001!$L$65:$L$77)*-1</f>
        <v>0</v>
      </c>
      <c r="S99" s="27">
        <f>SUMIF(KYPCO_2831001!$A$3:$A$18,$B99,KYPCO_2831001!$L$3:$L$18)*-1</f>
        <v>0</v>
      </c>
    </row>
    <row r="100" spans="1:19" x14ac:dyDescent="0.25">
      <c r="A100" s="16">
        <f t="shared" si="17"/>
        <v>86</v>
      </c>
      <c r="B100" s="3" t="s">
        <v>1180</v>
      </c>
      <c r="C100" s="5">
        <f t="shared" si="20"/>
        <v>1626161.6</v>
      </c>
      <c r="D100" s="5">
        <f t="shared" si="12"/>
        <v>1097663.1299999999</v>
      </c>
      <c r="E100" s="5"/>
      <c r="F100" s="5"/>
      <c r="G100" s="5">
        <f t="shared" si="13"/>
        <v>1361912</v>
      </c>
      <c r="H100" s="5"/>
      <c r="I100" s="5">
        <f t="shared" si="14"/>
        <v>1361912.365</v>
      </c>
      <c r="J100" s="5">
        <f t="shared" si="14"/>
        <v>0</v>
      </c>
      <c r="K100" s="5">
        <f t="shared" si="14"/>
        <v>0</v>
      </c>
      <c r="L100" s="5"/>
      <c r="M100" s="27">
        <f>SUMIF(KYPCO_2831001!$A$19:$A$64,$B100,KYPCO_2831001!$K$19:$K$64)*-1</f>
        <v>1626161.6</v>
      </c>
      <c r="N100" s="27">
        <f>SUMIF(KYPCO_2831001!$A$65:$A$77,$B100,KYPCO_2831001!$K$65:$K$77)*-1</f>
        <v>0</v>
      </c>
      <c r="O100" s="27">
        <f>SUMIF(KYPCO_2831001!$A$3:$A$18,$B100,KYPCO_2831001!$K$3:$K$18)*-1</f>
        <v>0</v>
      </c>
      <c r="P100" s="5"/>
      <c r="Q100" s="27">
        <f>SUMIF(KYPCO_2831001!$A$19:$A$64,$B100,KYPCO_2831001!$L$19:$L$64)*-1</f>
        <v>1097663.1299999999</v>
      </c>
      <c r="R100" s="27">
        <f>SUMIF(KYPCO_2831001!$A$65:$A$77,$B100,KYPCO_2831001!$L$65:$L$77)*-1</f>
        <v>0</v>
      </c>
      <c r="S100" s="27">
        <f>SUMIF(KYPCO_2831001!$A$3:$A$18,$B100,KYPCO_2831001!$L$3:$L$18)*-1</f>
        <v>0</v>
      </c>
    </row>
    <row r="101" spans="1:19" x14ac:dyDescent="0.25">
      <c r="A101" s="16">
        <f t="shared" si="17"/>
        <v>87</v>
      </c>
      <c r="B101" s="3" t="s">
        <v>1181</v>
      </c>
      <c r="C101" s="5">
        <f t="shared" si="20"/>
        <v>-814284.45</v>
      </c>
      <c r="D101" s="5">
        <f t="shared" si="12"/>
        <v>-549165.18000000005</v>
      </c>
      <c r="E101" s="5"/>
      <c r="F101" s="5"/>
      <c r="G101" s="5">
        <f t="shared" si="13"/>
        <v>-681725</v>
      </c>
      <c r="H101" s="5"/>
      <c r="I101" s="5">
        <f t="shared" si="14"/>
        <v>-681724.81499999994</v>
      </c>
      <c r="J101" s="5">
        <f t="shared" si="14"/>
        <v>0</v>
      </c>
      <c r="K101" s="5">
        <f t="shared" si="14"/>
        <v>0</v>
      </c>
      <c r="L101" s="5"/>
      <c r="M101" s="27">
        <f>SUMIF(KYPCO_2831001!$A$19:$A$64,$B101,KYPCO_2831001!$K$19:$K$64)*-1</f>
        <v>-814284.45</v>
      </c>
      <c r="N101" s="27">
        <f>SUMIF(KYPCO_2831001!$A$65:$A$77,$B101,KYPCO_2831001!$K$65:$K$77)*-1</f>
        <v>0</v>
      </c>
      <c r="O101" s="27">
        <f>SUMIF(KYPCO_2831001!$A$3:$A$18,$B101,KYPCO_2831001!$K$3:$K$18)*-1</f>
        <v>0</v>
      </c>
      <c r="P101" s="5"/>
      <c r="Q101" s="27">
        <f>SUMIF(KYPCO_2831001!$A$19:$A$64,$B101,KYPCO_2831001!$L$19:$L$64)*-1</f>
        <v>-549165.18000000005</v>
      </c>
      <c r="R101" s="27">
        <f>SUMIF(KYPCO_2831001!$A$65:$A$77,$B101,KYPCO_2831001!$L$65:$L$77)*-1</f>
        <v>0</v>
      </c>
      <c r="S101" s="27">
        <f>SUMIF(KYPCO_2831001!$A$3:$A$18,$B101,KYPCO_2831001!$L$3:$L$18)*-1</f>
        <v>0</v>
      </c>
    </row>
    <row r="102" spans="1:19" x14ac:dyDescent="0.25">
      <c r="A102" s="16">
        <f t="shared" si="17"/>
        <v>88</v>
      </c>
      <c r="B102" s="3" t="s">
        <v>1182</v>
      </c>
      <c r="C102" s="5">
        <f t="shared" si="20"/>
        <v>561425.19999999995</v>
      </c>
      <c r="D102" s="5">
        <f t="shared" si="12"/>
        <v>577366.86</v>
      </c>
      <c r="E102" s="5"/>
      <c r="F102" s="5"/>
      <c r="G102" s="5">
        <f t="shared" si="13"/>
        <v>569396</v>
      </c>
      <c r="H102" s="5"/>
      <c r="I102" s="5">
        <f t="shared" si="14"/>
        <v>569396.03</v>
      </c>
      <c r="J102" s="5">
        <f t="shared" si="14"/>
        <v>0</v>
      </c>
      <c r="K102" s="5">
        <f t="shared" si="14"/>
        <v>0</v>
      </c>
      <c r="L102" s="5"/>
      <c r="M102" s="27">
        <f>SUMIF(KYPCO_2831001!$A$19:$A$64,$B102,KYPCO_2831001!$K$19:$K$64)*-1</f>
        <v>561425.19999999995</v>
      </c>
      <c r="N102" s="27">
        <f>SUMIF(KYPCO_2831001!$A$65:$A$77,$B102,KYPCO_2831001!$K$65:$K$77)*-1</f>
        <v>0</v>
      </c>
      <c r="O102" s="27">
        <f>SUMIF(KYPCO_2831001!$A$3:$A$18,$B102,KYPCO_2831001!$K$3:$K$18)*-1</f>
        <v>0</v>
      </c>
      <c r="P102" s="5"/>
      <c r="Q102" s="27">
        <f>SUMIF(KYPCO_2831001!$A$19:$A$64,$B102,KYPCO_2831001!$L$19:$L$64)*-1</f>
        <v>577366.86</v>
      </c>
      <c r="R102" s="27">
        <f>SUMIF(KYPCO_2831001!$A$65:$A$77,$B102,KYPCO_2831001!$L$65:$L$77)*-1</f>
        <v>0</v>
      </c>
      <c r="S102" s="27">
        <f>SUMIF(KYPCO_2831001!$A$3:$A$18,$B102,KYPCO_2831001!$L$3:$L$18)*-1</f>
        <v>0</v>
      </c>
    </row>
    <row r="103" spans="1:19" x14ac:dyDescent="0.25">
      <c r="A103" s="16">
        <f t="shared" si="17"/>
        <v>89</v>
      </c>
      <c r="B103" s="3" t="s">
        <v>1183</v>
      </c>
      <c r="C103" s="5">
        <f t="shared" si="20"/>
        <v>93611</v>
      </c>
      <c r="D103" s="5">
        <f t="shared" si="12"/>
        <v>283061.94</v>
      </c>
      <c r="E103" s="5"/>
      <c r="F103" s="5"/>
      <c r="G103" s="5">
        <f t="shared" si="13"/>
        <v>188336</v>
      </c>
      <c r="H103" s="5"/>
      <c r="I103" s="5">
        <f t="shared" si="14"/>
        <v>188336.47</v>
      </c>
      <c r="J103" s="5">
        <f t="shared" si="14"/>
        <v>0</v>
      </c>
      <c r="K103" s="5">
        <f t="shared" si="14"/>
        <v>0</v>
      </c>
      <c r="L103" s="5"/>
      <c r="M103" s="27">
        <f>SUMIF(KYPCO_2831001!$A$19:$A$64,$B103,KYPCO_2831001!$K$19:$K$64)*-1</f>
        <v>93611</v>
      </c>
      <c r="N103" s="27">
        <f>SUMIF(KYPCO_2831001!$A$65:$A$77,$B103,KYPCO_2831001!$K$65:$K$77)*-1</f>
        <v>0</v>
      </c>
      <c r="O103" s="27">
        <f>SUMIF(KYPCO_2831001!$A$3:$A$18,$B103,KYPCO_2831001!$K$3:$K$18)*-1</f>
        <v>0</v>
      </c>
      <c r="P103" s="5"/>
      <c r="Q103" s="27">
        <f>SUMIF(KYPCO_2831001!$A$19:$A$64,$B103,KYPCO_2831001!$L$19:$L$64)*-1</f>
        <v>283061.94</v>
      </c>
      <c r="R103" s="27">
        <f>SUMIF(KYPCO_2831001!$A$65:$A$77,$B103,KYPCO_2831001!$L$65:$L$77)*-1</f>
        <v>0</v>
      </c>
      <c r="S103" s="27">
        <f>SUMIF(KYPCO_2831001!$A$3:$A$18,$B103,KYPCO_2831001!$L$3:$L$18)*-1</f>
        <v>0</v>
      </c>
    </row>
    <row r="104" spans="1:19" x14ac:dyDescent="0.25">
      <c r="A104" s="16">
        <f t="shared" si="17"/>
        <v>90</v>
      </c>
      <c r="B104" s="3" t="s">
        <v>1184</v>
      </c>
      <c r="C104" s="5">
        <f t="shared" si="20"/>
        <v>15228.85</v>
      </c>
      <c r="D104" s="5">
        <f t="shared" si="12"/>
        <v>10933.77</v>
      </c>
      <c r="E104" s="5"/>
      <c r="F104" s="5"/>
      <c r="G104" s="5">
        <f t="shared" si="13"/>
        <v>13081</v>
      </c>
      <c r="H104" s="5"/>
      <c r="I104" s="5">
        <f t="shared" si="14"/>
        <v>13081.310000000001</v>
      </c>
      <c r="J104" s="5">
        <f t="shared" si="14"/>
        <v>0</v>
      </c>
      <c r="K104" s="5">
        <f t="shared" si="14"/>
        <v>0</v>
      </c>
      <c r="L104" s="5"/>
      <c r="M104" s="27">
        <f>SUMIF(KYPCO_2831001!$A$19:$A$64,$B104,KYPCO_2831001!$K$19:$K$64)*-1</f>
        <v>15228.85</v>
      </c>
      <c r="N104" s="27">
        <f>SUMIF(KYPCO_2831001!$A$65:$A$77,$B104,KYPCO_2831001!$K$65:$K$77)*-1</f>
        <v>0</v>
      </c>
      <c r="O104" s="27">
        <f>SUMIF(KYPCO_2831001!$A$3:$A$18,$B104,KYPCO_2831001!$K$3:$K$18)*-1</f>
        <v>0</v>
      </c>
      <c r="P104" s="5"/>
      <c r="Q104" s="27">
        <f>SUMIF(KYPCO_2831001!$A$19:$A$64,$B104,KYPCO_2831001!$L$19:$L$64)*-1</f>
        <v>10933.77</v>
      </c>
      <c r="R104" s="27">
        <f>SUMIF(KYPCO_2831001!$A$65:$A$77,$B104,KYPCO_2831001!$L$65:$L$77)*-1</f>
        <v>0</v>
      </c>
      <c r="S104" s="27">
        <f>SUMIF(KYPCO_2831001!$A$3:$A$18,$B104,KYPCO_2831001!$L$3:$L$18)*-1</f>
        <v>0</v>
      </c>
    </row>
    <row r="105" spans="1:19" x14ac:dyDescent="0.25">
      <c r="A105" s="16">
        <f t="shared" si="17"/>
        <v>91</v>
      </c>
      <c r="B105" s="3" t="s">
        <v>1185</v>
      </c>
      <c r="C105" s="5">
        <f t="shared" ref="C105:C106" si="21">SUM(M105:O105)</f>
        <v>0</v>
      </c>
      <c r="D105" s="5">
        <f t="shared" si="12"/>
        <v>-254875.22</v>
      </c>
      <c r="E105" s="5"/>
      <c r="F105" s="5"/>
      <c r="G105" s="5">
        <f t="shared" si="13"/>
        <v>-127438</v>
      </c>
      <c r="H105" s="5"/>
      <c r="I105" s="5">
        <f t="shared" si="14"/>
        <v>-127437.61</v>
      </c>
      <c r="J105" s="5">
        <f t="shared" si="14"/>
        <v>0</v>
      </c>
      <c r="K105" s="5">
        <f t="shared" si="14"/>
        <v>0</v>
      </c>
      <c r="L105" s="5"/>
      <c r="M105" s="27">
        <f>SUMIF(KYPCO_2831001!$A$19:$A$64,$B105,KYPCO_2831001!$K$19:$K$64)*-1</f>
        <v>0</v>
      </c>
      <c r="N105" s="27">
        <f>SUMIF(KYPCO_2831001!$A$65:$A$77,$B105,KYPCO_2831001!$K$65:$K$77)*-1</f>
        <v>0</v>
      </c>
      <c r="O105" s="27">
        <f>SUMIF(KYPCO_2831001!$A$3:$A$18,$B105,KYPCO_2831001!$K$3:$K$18)*-1</f>
        <v>0</v>
      </c>
      <c r="P105" s="5"/>
      <c r="Q105" s="27">
        <f>SUMIF(KYPCO_2831001!$A$19:$A$64,$B105,KYPCO_2831001!$L$19:$L$64)*-1</f>
        <v>-254875.22</v>
      </c>
      <c r="R105" s="27">
        <f>SUMIF(KYPCO_2831001!$A$65:$A$77,$B105,KYPCO_2831001!$L$65:$L$77)*-1</f>
        <v>0</v>
      </c>
      <c r="S105" s="27">
        <f>SUMIF(KYPCO_2831001!$A$3:$A$18,$B105,KYPCO_2831001!$L$3:$L$18)*-1</f>
        <v>0</v>
      </c>
    </row>
    <row r="106" spans="1:19" x14ac:dyDescent="0.25">
      <c r="A106" s="16">
        <f t="shared" si="17"/>
        <v>92</v>
      </c>
      <c r="B106" s="3" t="s">
        <v>1186</v>
      </c>
      <c r="C106" s="5">
        <f t="shared" si="21"/>
        <v>0</v>
      </c>
      <c r="D106" s="5">
        <f t="shared" si="12"/>
        <v>511281.39</v>
      </c>
      <c r="E106" s="5"/>
      <c r="F106" s="5"/>
      <c r="G106" s="5">
        <f t="shared" si="13"/>
        <v>255641</v>
      </c>
      <c r="H106" s="5"/>
      <c r="I106" s="5">
        <f t="shared" si="14"/>
        <v>255640.69500000001</v>
      </c>
      <c r="J106" s="5">
        <f t="shared" si="14"/>
        <v>0</v>
      </c>
      <c r="K106" s="5">
        <f t="shared" si="14"/>
        <v>0</v>
      </c>
      <c r="L106" s="5"/>
      <c r="M106" s="27">
        <f>SUMIF(KYPCO_2831001!$A$19:$A$64,$B106,KYPCO_2831001!$K$19:$K$64)*-1</f>
        <v>0</v>
      </c>
      <c r="N106" s="27">
        <f>SUMIF(KYPCO_2831001!$A$65:$A$77,$B106,KYPCO_2831001!$K$65:$K$77)*-1</f>
        <v>0</v>
      </c>
      <c r="O106" s="27">
        <f>SUMIF(KYPCO_2831001!$A$3:$A$18,$B106,KYPCO_2831001!$K$3:$K$18)*-1</f>
        <v>0</v>
      </c>
      <c r="P106" s="5"/>
      <c r="Q106" s="27">
        <f>SUMIF(KYPCO_2831001!$A$19:$A$64,$B106,KYPCO_2831001!$L$19:$L$64)*-1</f>
        <v>511281.39</v>
      </c>
      <c r="R106" s="27">
        <f>SUMIF(KYPCO_2831001!$A$65:$A$77,$B106,KYPCO_2831001!$L$65:$L$77)*-1</f>
        <v>0</v>
      </c>
      <c r="S106" s="27">
        <f>SUMIF(KYPCO_2831001!$A$3:$A$18,$B106,KYPCO_2831001!$L$3:$L$18)*-1</f>
        <v>0</v>
      </c>
    </row>
    <row r="107" spans="1:19" x14ac:dyDescent="0.25">
      <c r="A107" s="16">
        <f t="shared" si="17"/>
        <v>93</v>
      </c>
      <c r="B107" s="3" t="s">
        <v>1187</v>
      </c>
      <c r="C107" s="5">
        <f t="shared" si="20"/>
        <v>-21753304.300000001</v>
      </c>
      <c r="D107" s="5">
        <f t="shared" si="12"/>
        <v>-14606201.15</v>
      </c>
      <c r="E107" s="5"/>
      <c r="F107" s="5"/>
      <c r="G107" s="5">
        <f t="shared" si="13"/>
        <v>-18179753</v>
      </c>
      <c r="H107" s="5"/>
      <c r="I107" s="5">
        <f t="shared" si="14"/>
        <v>-18179752.725000001</v>
      </c>
      <c r="J107" s="5">
        <f t="shared" si="14"/>
        <v>0</v>
      </c>
      <c r="K107" s="5">
        <f t="shared" si="14"/>
        <v>0</v>
      </c>
      <c r="L107" s="5"/>
      <c r="M107" s="27">
        <f>SUMIF(KYPCO_2831001!$A$19:$A$64,$B107,KYPCO_2831001!$K$19:$K$64)*-1</f>
        <v>-21753304.300000001</v>
      </c>
      <c r="N107" s="27">
        <f>SUMIF(KYPCO_2831001!$A$65:$A$77,$B107,KYPCO_2831001!$K$65:$K$77)*-1</f>
        <v>0</v>
      </c>
      <c r="O107" s="27">
        <f>SUMIF(KYPCO_2831001!$A$3:$A$18,$B107,KYPCO_2831001!$K$3:$K$18)*-1</f>
        <v>0</v>
      </c>
      <c r="P107" s="5"/>
      <c r="Q107" s="27">
        <f>SUMIF(KYPCO_2831001!$A$19:$A$64,$B107,KYPCO_2831001!$L$19:$L$64)*-1</f>
        <v>-14606201.15</v>
      </c>
      <c r="R107" s="27">
        <f>SUMIF(KYPCO_2831001!$A$65:$A$77,$B107,KYPCO_2831001!$L$65:$L$77)*-1</f>
        <v>0</v>
      </c>
      <c r="S107" s="27">
        <f>SUMIF(KYPCO_2831001!$A$3:$A$18,$B107,KYPCO_2831001!$L$3:$L$18)*-1</f>
        <v>0</v>
      </c>
    </row>
    <row r="108" spans="1:19" x14ac:dyDescent="0.25">
      <c r="A108" s="16">
        <f t="shared" si="17"/>
        <v>94</v>
      </c>
      <c r="B108" s="53" t="s">
        <v>1188</v>
      </c>
      <c r="C108" s="54">
        <f t="shared" si="20"/>
        <v>2674004.2599999998</v>
      </c>
      <c r="D108" s="54">
        <f t="shared" si="12"/>
        <v>6420397.8899999997</v>
      </c>
      <c r="E108" s="54"/>
      <c r="F108" s="54"/>
      <c r="G108" s="54">
        <f t="shared" si="13"/>
        <v>4547201</v>
      </c>
      <c r="H108" s="54"/>
      <c r="I108" s="54">
        <f t="shared" si="14"/>
        <v>4547201.0749999993</v>
      </c>
      <c r="J108" s="54">
        <f t="shared" si="14"/>
        <v>0</v>
      </c>
      <c r="K108" s="54">
        <f t="shared" si="14"/>
        <v>0</v>
      </c>
      <c r="L108" s="54"/>
      <c r="M108" s="54">
        <f>SUMIF(KYPCO_2831001!$A$19:$A$64,$B108,KYPCO_2831001!$K$19:$K$64)*-1</f>
        <v>2674004.2599999998</v>
      </c>
      <c r="N108" s="54">
        <f>SUMIF(KYPCO_2831001!$A$65:$A$77,$B108,KYPCO_2831001!$K$65:$K$77)*-1</f>
        <v>0</v>
      </c>
      <c r="O108" s="54">
        <f>SUMIF(KYPCO_2831001!$A$3:$A$18,$B108,KYPCO_2831001!$K$3:$K$18)*-1</f>
        <v>0</v>
      </c>
      <c r="P108" s="54"/>
      <c r="Q108" s="54">
        <f>SUMIF(KYPCO_2831001!$A$19:$A$64,$B108,KYPCO_2831001!$L$19:$L$64)*-1</f>
        <v>6420397.8899999997</v>
      </c>
      <c r="R108" s="54">
        <f>SUMIF(KYPCO_2831001!$A$65:$A$77,$B108,KYPCO_2831001!$L$65:$L$77)*-1</f>
        <v>0</v>
      </c>
      <c r="S108" s="54">
        <f>SUMIF(KYPCO_2831001!$A$3:$A$18,$B108,KYPCO_2831001!$L$3:$L$18)*-1</f>
        <v>0</v>
      </c>
    </row>
    <row r="109" spans="1:19" x14ac:dyDescent="0.25">
      <c r="A109" s="16">
        <f t="shared" si="17"/>
        <v>95</v>
      </c>
      <c r="B109" s="3" t="s">
        <v>1189</v>
      </c>
      <c r="C109" s="5">
        <f t="shared" si="20"/>
        <v>89369647.140000001</v>
      </c>
      <c r="D109" s="5">
        <f t="shared" si="12"/>
        <v>90018580.180000007</v>
      </c>
      <c r="E109" s="5"/>
      <c r="F109" s="5"/>
      <c r="G109" s="5">
        <f t="shared" si="13"/>
        <v>89694114</v>
      </c>
      <c r="H109" s="5"/>
      <c r="I109" s="5">
        <f t="shared" si="14"/>
        <v>89694113.659999996</v>
      </c>
      <c r="J109" s="5">
        <f t="shared" si="14"/>
        <v>0</v>
      </c>
      <c r="K109" s="5">
        <f t="shared" si="14"/>
        <v>0</v>
      </c>
      <c r="L109" s="5"/>
      <c r="M109" s="27">
        <f>SUMIF(KYPCO_2831001!$A$19:$A$64,$B109,KYPCO_2831001!$K$19:$K$64)*-1</f>
        <v>89369647.140000001</v>
      </c>
      <c r="N109" s="27">
        <f>SUMIF(KYPCO_2831001!$A$65:$A$77,$B109,KYPCO_2831001!$K$65:$K$77)*-1</f>
        <v>0</v>
      </c>
      <c r="O109" s="27">
        <f>SUMIF(KYPCO_2831001!$A$3:$A$18,$B109,KYPCO_2831001!$K$3:$K$18)*-1</f>
        <v>0</v>
      </c>
      <c r="P109" s="5"/>
      <c r="Q109" s="27">
        <f>SUMIF(KYPCO_2831001!$A$19:$A$64,$B109,KYPCO_2831001!$L$19:$L$64)*-1</f>
        <v>90018580.180000007</v>
      </c>
      <c r="R109" s="27">
        <f>SUMIF(KYPCO_2831001!$A$65:$A$77,$B109,KYPCO_2831001!$L$65:$L$77)*-1</f>
        <v>0</v>
      </c>
      <c r="S109" s="27">
        <f>SUMIF(KYPCO_2831001!$A$3:$A$18,$B109,KYPCO_2831001!$L$3:$L$18)*-1</f>
        <v>0</v>
      </c>
    </row>
    <row r="110" spans="1:19" x14ac:dyDescent="0.25">
      <c r="A110" s="16">
        <f t="shared" si="17"/>
        <v>96</v>
      </c>
      <c r="B110" s="53" t="s">
        <v>626</v>
      </c>
      <c r="C110" s="54">
        <f t="shared" si="20"/>
        <v>20310707.719999999</v>
      </c>
      <c r="D110" s="54">
        <f t="shared" si="12"/>
        <v>17129734.190000001</v>
      </c>
      <c r="E110" s="54"/>
      <c r="F110" s="54"/>
      <c r="G110" s="54">
        <f t="shared" si="13"/>
        <v>18720221</v>
      </c>
      <c r="H110" s="54"/>
      <c r="I110" s="54">
        <f t="shared" si="14"/>
        <v>18720220.954999998</v>
      </c>
      <c r="J110" s="54">
        <f t="shared" si="14"/>
        <v>0</v>
      </c>
      <c r="K110" s="54">
        <f t="shared" si="14"/>
        <v>0</v>
      </c>
      <c r="L110" s="54"/>
      <c r="M110" s="54">
        <f>SUMIF(KYPCO_2831001!$A$19:$A$64,$B110,KYPCO_2831001!$K$19:$K$64)*-1</f>
        <v>20310707.719999999</v>
      </c>
      <c r="N110" s="54">
        <f>SUMIF(KYPCO_2831001!$A$65:$A$77,$B110,KYPCO_2831001!$K$65:$K$77)*-1</f>
        <v>0</v>
      </c>
      <c r="O110" s="54">
        <f>SUMIF(KYPCO_2831001!$A$3:$A$18,$B110,KYPCO_2831001!$K$3:$K$18)*-1</f>
        <v>0</v>
      </c>
      <c r="P110" s="54"/>
      <c r="Q110" s="54">
        <f>SUMIF(KYPCO_2831001!$A$19:$A$64,$B110,KYPCO_2831001!$L$19:$L$64)*-1</f>
        <v>17129734.190000001</v>
      </c>
      <c r="R110" s="54">
        <f>SUMIF(KYPCO_2831001!$A$65:$A$77,$B110,KYPCO_2831001!$L$65:$L$77)*-1</f>
        <v>0</v>
      </c>
      <c r="S110" s="54">
        <f>SUMIF(KYPCO_2831001!$A$3:$A$18,$B110,KYPCO_2831001!$L$3:$L$18)*-1</f>
        <v>0</v>
      </c>
    </row>
    <row r="111" spans="1:19" x14ac:dyDescent="0.25">
      <c r="A111" s="16">
        <f t="shared" si="17"/>
        <v>97</v>
      </c>
      <c r="B111" s="3" t="s">
        <v>667</v>
      </c>
      <c r="C111" s="5">
        <f t="shared" ref="C111" si="22">SUM(M111:O111)</f>
        <v>0</v>
      </c>
      <c r="D111" s="5">
        <f t="shared" si="12"/>
        <v>16493.36</v>
      </c>
      <c r="E111" s="5"/>
      <c r="F111" s="5"/>
      <c r="G111" s="5">
        <f t="shared" si="13"/>
        <v>8247</v>
      </c>
      <c r="H111" s="5"/>
      <c r="I111" s="5">
        <f t="shared" si="14"/>
        <v>8246.68</v>
      </c>
      <c r="J111" s="5">
        <f t="shared" si="14"/>
        <v>0</v>
      </c>
      <c r="K111" s="5">
        <f t="shared" si="14"/>
        <v>0</v>
      </c>
      <c r="L111" s="5"/>
      <c r="M111" s="27">
        <f>SUMIF(KYPCO_2831001!$A$19:$A$64,$B111,KYPCO_2831001!$K$19:$K$64)*-1</f>
        <v>0</v>
      </c>
      <c r="N111" s="27">
        <f>SUMIF(KYPCO_2831001!$A$65:$A$77,$B111,KYPCO_2831001!$K$65:$K$77)*-1</f>
        <v>0</v>
      </c>
      <c r="O111" s="27">
        <f>SUMIF(KYPCO_2831001!$A$3:$A$18,$B111,KYPCO_2831001!$K$3:$K$18)*-1</f>
        <v>0</v>
      </c>
      <c r="P111" s="5"/>
      <c r="Q111" s="27">
        <f>SUMIF(KYPCO_2831001!$A$19:$A$64,$B111,KYPCO_2831001!$L$19:$L$64)*-1</f>
        <v>16493.36</v>
      </c>
      <c r="R111" s="27">
        <f>SUMIF(KYPCO_2831001!$A$65:$A$77,$B111,KYPCO_2831001!$L$65:$L$77)*-1</f>
        <v>0</v>
      </c>
      <c r="S111" s="27">
        <f>SUMIF(KYPCO_2831001!$A$3:$A$18,$B111,KYPCO_2831001!$L$3:$L$18)*-1</f>
        <v>0</v>
      </c>
    </row>
    <row r="112" spans="1:19" x14ac:dyDescent="0.25">
      <c r="A112" s="16">
        <f t="shared" si="17"/>
        <v>98</v>
      </c>
      <c r="B112" s="3" t="s">
        <v>91</v>
      </c>
      <c r="C112" s="5">
        <f t="shared" si="11"/>
        <v>766224.9</v>
      </c>
      <c r="D112" s="5">
        <f t="shared" si="12"/>
        <v>532882</v>
      </c>
      <c r="E112" s="5"/>
      <c r="F112" s="5"/>
      <c r="G112" s="5">
        <f t="shared" si="13"/>
        <v>649553</v>
      </c>
      <c r="H112" s="5"/>
      <c r="I112" s="5">
        <f t="shared" si="14"/>
        <v>146837.25</v>
      </c>
      <c r="J112" s="5">
        <f t="shared" si="14"/>
        <v>112833.175</v>
      </c>
      <c r="K112" s="5">
        <f t="shared" si="14"/>
        <v>389883.02500000002</v>
      </c>
      <c r="L112" s="5"/>
      <c r="M112" s="27">
        <f>SUMIF(KYPCO_2831001!$A$19:$A$64,$B112,KYPCO_2831001!$K$19:$K$64)*-1</f>
        <v>206168.9</v>
      </c>
      <c r="N112" s="27">
        <f>SUMIF(KYPCO_2831001!$A$65:$A$77,$B112,KYPCO_2831001!$K$65:$K$77)*-1</f>
        <v>113771.35</v>
      </c>
      <c r="O112" s="27">
        <f>SUMIF(KYPCO_2831001!$A$3:$A$18,$B112,KYPCO_2831001!$K$3:$K$18)*-1</f>
        <v>446284.65</v>
      </c>
      <c r="P112" s="5"/>
      <c r="Q112" s="27">
        <f>SUMIF(KYPCO_2831001!$A$19:$A$64,$B112,KYPCO_2831001!$L$19:$L$64)*-1</f>
        <v>87505.600000000006</v>
      </c>
      <c r="R112" s="27">
        <f>SUMIF(KYPCO_2831001!$A$65:$A$77,$B112,KYPCO_2831001!$L$65:$L$77)*-1</f>
        <v>111895</v>
      </c>
      <c r="S112" s="27">
        <f>SUMIF(KYPCO_2831001!$A$3:$A$18,$B112,KYPCO_2831001!$L$3:$L$18)*-1</f>
        <v>333481.40000000002</v>
      </c>
    </row>
    <row r="113" spans="1:19" x14ac:dyDescent="0.25">
      <c r="A113" s="16">
        <f t="shared" si="17"/>
        <v>99</v>
      </c>
      <c r="B113" s="1" t="s">
        <v>403</v>
      </c>
      <c r="C113" s="5">
        <f t="shared" si="11"/>
        <v>3778264.17</v>
      </c>
      <c r="D113" s="5">
        <f t="shared" si="12"/>
        <v>3952622.62</v>
      </c>
      <c r="E113" s="5"/>
      <c r="F113" s="5"/>
      <c r="G113" s="5">
        <f t="shared" si="13"/>
        <v>3865443</v>
      </c>
      <c r="H113" s="5"/>
      <c r="I113" s="5">
        <f t="shared" si="14"/>
        <v>1404078.37</v>
      </c>
      <c r="J113" s="5">
        <f t="shared" si="14"/>
        <v>689387.96</v>
      </c>
      <c r="K113" s="5">
        <f t="shared" si="14"/>
        <v>1771977.0649999999</v>
      </c>
      <c r="L113" s="5"/>
      <c r="M113" s="27">
        <f>SUMIF(KYPCO_2831001!$A$19:$A$64,$B113,KYPCO_2831001!$K$19:$K$64)*-1</f>
        <v>1275440.42</v>
      </c>
      <c r="N113" s="27">
        <f>SUMIF(KYPCO_2831001!$A$65:$A$77,$B113,KYPCO_2831001!$K$65:$K$77)*-1</f>
        <v>665756.31000000006</v>
      </c>
      <c r="O113" s="27">
        <f>SUMIF(KYPCO_2831001!$A$3:$A$18,$B113,KYPCO_2831001!$K$3:$K$18)*-1</f>
        <v>1837067.44</v>
      </c>
      <c r="P113" s="5"/>
      <c r="Q113" s="27">
        <f>SUMIF(KYPCO_2831001!$A$19:$A$64,$B113,KYPCO_2831001!$L$19:$L$64)*-1</f>
        <v>1532716.32</v>
      </c>
      <c r="R113" s="27">
        <f>SUMIF(KYPCO_2831001!$A$65:$A$77,$B113,KYPCO_2831001!$L$65:$L$77)*-1</f>
        <v>713019.61</v>
      </c>
      <c r="S113" s="27">
        <f>SUMIF(KYPCO_2831001!$A$3:$A$18,$B113,KYPCO_2831001!$L$3:$L$18)*-1</f>
        <v>1706886.69</v>
      </c>
    </row>
    <row r="114" spans="1:19" x14ac:dyDescent="0.25">
      <c r="A114" s="16">
        <f t="shared" si="17"/>
        <v>100</v>
      </c>
      <c r="B114" s="1" t="s">
        <v>42</v>
      </c>
      <c r="C114" s="5">
        <f t="shared" si="11"/>
        <v>199240.53999999998</v>
      </c>
      <c r="D114" s="5">
        <f t="shared" si="12"/>
        <v>187462.78</v>
      </c>
      <c r="E114" s="5"/>
      <c r="F114" s="5"/>
      <c r="G114" s="5">
        <f t="shared" si="13"/>
        <v>193352</v>
      </c>
      <c r="H114" s="5"/>
      <c r="I114" s="5">
        <f t="shared" si="14"/>
        <v>94708.38</v>
      </c>
      <c r="J114" s="5">
        <f t="shared" si="14"/>
        <v>41466.97</v>
      </c>
      <c r="K114" s="5">
        <f t="shared" si="14"/>
        <v>57176.31</v>
      </c>
      <c r="L114" s="5"/>
      <c r="M114" s="27">
        <f>SUMIF(KYPCO_2831001!$A$19:$A$64,$B114,KYPCO_2831001!$K$19:$K$64)*-1</f>
        <v>98261.31</v>
      </c>
      <c r="N114" s="27">
        <f>SUMIF(KYPCO_2831001!$A$65:$A$77,$B114,KYPCO_2831001!$K$65:$K$77)*-1</f>
        <v>42524.15</v>
      </c>
      <c r="O114" s="27">
        <f>SUMIF(KYPCO_2831001!$A$3:$A$18,$B114,KYPCO_2831001!$K$3:$K$18)*-1</f>
        <v>58455.08</v>
      </c>
      <c r="P114" s="5"/>
      <c r="Q114" s="27">
        <f>SUMIF(KYPCO_2831001!$A$19:$A$64,$B114,KYPCO_2831001!$L$19:$L$64)*-1</f>
        <v>91155.45</v>
      </c>
      <c r="R114" s="27">
        <f>SUMIF(KYPCO_2831001!$A$65:$A$77,$B114,KYPCO_2831001!$L$65:$L$77)*-1</f>
        <v>40409.79</v>
      </c>
      <c r="S114" s="27">
        <f>SUMIF(KYPCO_2831001!$A$3:$A$18,$B114,KYPCO_2831001!$L$3:$L$18)*-1</f>
        <v>55897.54</v>
      </c>
    </row>
    <row r="115" spans="1:19" x14ac:dyDescent="0.25">
      <c r="A115" s="16">
        <f t="shared" si="17"/>
        <v>101</v>
      </c>
      <c r="B115" s="1" t="s">
        <v>1190</v>
      </c>
      <c r="C115" s="5">
        <f t="shared" si="11"/>
        <v>0</v>
      </c>
      <c r="D115" s="5">
        <f t="shared" si="12"/>
        <v>0</v>
      </c>
      <c r="E115" s="5"/>
      <c r="F115" s="5"/>
      <c r="G115" s="5">
        <f>ROUND(SUM(C115:F115)/2,0)</f>
        <v>0</v>
      </c>
      <c r="H115" s="5"/>
      <c r="I115" s="5">
        <f t="shared" si="14"/>
        <v>0</v>
      </c>
      <c r="J115" s="5">
        <f t="shared" si="14"/>
        <v>0</v>
      </c>
      <c r="K115" s="5">
        <f t="shared" si="14"/>
        <v>0</v>
      </c>
      <c r="L115" s="5"/>
      <c r="M115" s="27">
        <f>SUMIF(KYPCO_2831001!$A$19:$A$64,$B115,KYPCO_2831001!$K$19:$K$64)*-1</f>
        <v>0</v>
      </c>
      <c r="N115" s="27">
        <f>SUMIF(KYPCO_2831001!$A$65:$A$77,$B115,KYPCO_2831001!$K$65:$K$77)*-1</f>
        <v>0</v>
      </c>
      <c r="O115" s="27">
        <f>SUMIF(KYPCO_2831001!$A$3:$A$18,$B115,KYPCO_2831001!$K$3:$K$18)*-1</f>
        <v>0</v>
      </c>
      <c r="P115" s="5"/>
      <c r="Q115" s="27">
        <f>SUMIF(KYPCO_2831001!$A$19:$A$64,$B115,KYPCO_2831001!$L$19:$L$64)*-1</f>
        <v>0</v>
      </c>
      <c r="R115" s="27">
        <f>SUMIF(KYPCO_2831001!$A$65:$A$77,$B115,KYPCO_2831001!$L$65:$L$77)*-1</f>
        <v>0</v>
      </c>
      <c r="S115" s="27">
        <f>SUMIF(KYPCO_2831001!$A$3:$A$18,$B115,KYPCO_2831001!$L$3:$L$18)*-1</f>
        <v>0</v>
      </c>
    </row>
    <row r="116" spans="1:19" x14ac:dyDescent="0.25">
      <c r="A116" s="16">
        <f t="shared" si="17"/>
        <v>102</v>
      </c>
      <c r="B116" s="1" t="s">
        <v>431</v>
      </c>
      <c r="C116" s="5">
        <f t="shared" si="11"/>
        <v>682353</v>
      </c>
      <c r="D116" s="5">
        <f t="shared" si="12"/>
        <v>606535.93999999994</v>
      </c>
      <c r="E116" s="5"/>
      <c r="F116" s="5"/>
      <c r="G116" s="5">
        <f>ROUND(SUM(C116:F116)/2,0)</f>
        <v>644444</v>
      </c>
      <c r="H116" s="5"/>
      <c r="I116" s="5">
        <f t="shared" si="14"/>
        <v>211839.26</v>
      </c>
      <c r="J116" s="5">
        <f t="shared" si="14"/>
        <v>47101.425000000003</v>
      </c>
      <c r="K116" s="5">
        <f t="shared" si="14"/>
        <v>385503.78500000003</v>
      </c>
      <c r="L116" s="5"/>
      <c r="M116" s="27">
        <f>SUMIF(KYPCO_2831001!$A$19:$A$64,$B116,KYPCO_2831001!$K$19:$K$64)*-1</f>
        <v>224300.41</v>
      </c>
      <c r="N116" s="27">
        <f>SUMIF(KYPCO_2831001!$A$65:$A$77,$B116,KYPCO_2831001!$K$65:$K$77)*-1</f>
        <v>49872.1</v>
      </c>
      <c r="O116" s="27">
        <f>SUMIF(KYPCO_2831001!$A$3:$A$18,$B116,KYPCO_2831001!$K$3:$K$18)*-1</f>
        <v>408180.49</v>
      </c>
      <c r="P116" s="5"/>
      <c r="Q116" s="27">
        <f>SUMIF(KYPCO_2831001!$A$19:$A$64,$B116,KYPCO_2831001!$L$19:$L$64)*-1</f>
        <v>199378.11</v>
      </c>
      <c r="R116" s="27">
        <f>SUMIF(KYPCO_2831001!$A$65:$A$77,$B116,KYPCO_2831001!$L$65:$L$77)*-1</f>
        <v>44330.75</v>
      </c>
      <c r="S116" s="27">
        <f>SUMIF(KYPCO_2831001!$A$3:$A$18,$B116,KYPCO_2831001!$L$3:$L$18)*-1</f>
        <v>362827.08</v>
      </c>
    </row>
    <row r="117" spans="1:19" x14ac:dyDescent="0.25">
      <c r="A117" s="16">
        <f t="shared" si="17"/>
        <v>103</v>
      </c>
      <c r="B117" s="1" t="s">
        <v>440</v>
      </c>
      <c r="C117" s="5">
        <f t="shared" si="11"/>
        <v>0.06</v>
      </c>
      <c r="D117" s="5">
        <f t="shared" si="12"/>
        <v>0.06</v>
      </c>
      <c r="E117" s="5"/>
      <c r="F117" s="5"/>
      <c r="G117" s="5">
        <f t="shared" si="13"/>
        <v>0</v>
      </c>
      <c r="H117" s="5"/>
      <c r="I117" s="5">
        <f t="shared" si="14"/>
        <v>0</v>
      </c>
      <c r="J117" s="5">
        <f t="shared" si="14"/>
        <v>0.08</v>
      </c>
      <c r="K117" s="5">
        <f t="shared" si="14"/>
        <v>-0.02</v>
      </c>
      <c r="L117" s="5"/>
      <c r="M117" s="27">
        <f>SUMIF(KYPCO_2831001!$A$19:$A$64,$B117,KYPCO_2831001!$K$19:$K$64)*-1</f>
        <v>0</v>
      </c>
      <c r="N117" s="27">
        <f>SUMIF(KYPCO_2831001!$A$65:$A$77,$B117,KYPCO_2831001!$K$65:$K$77)*-1</f>
        <v>0.08</v>
      </c>
      <c r="O117" s="27">
        <f>SUMIF(KYPCO_2831001!$A$3:$A$18,$B117,KYPCO_2831001!$K$3:$K$18)*-1</f>
        <v>-0.02</v>
      </c>
      <c r="P117" s="5"/>
      <c r="Q117" s="27">
        <f>SUMIF(KYPCO_2831001!$A$19:$A$64,$B117,KYPCO_2831001!$L$19:$L$64)*-1</f>
        <v>0</v>
      </c>
      <c r="R117" s="27">
        <f>SUMIF(KYPCO_2831001!$A$65:$A$77,$B117,KYPCO_2831001!$L$65:$L$77)*-1</f>
        <v>0.08</v>
      </c>
      <c r="S117" s="27">
        <f>SUMIF(KYPCO_2831001!$A$3:$A$18,$B117,KYPCO_2831001!$L$3:$L$18)*-1</f>
        <v>-0.02</v>
      </c>
    </row>
    <row r="118" spans="1:19" x14ac:dyDescent="0.25">
      <c r="A118" s="16">
        <f t="shared" si="17"/>
        <v>104</v>
      </c>
      <c r="B118" s="1" t="s">
        <v>44</v>
      </c>
      <c r="C118" s="5">
        <f t="shared" si="11"/>
        <v>1594930.84</v>
      </c>
      <c r="D118" s="5">
        <f t="shared" si="12"/>
        <v>1150893.1800000002</v>
      </c>
      <c r="E118" s="5"/>
      <c r="F118" s="5"/>
      <c r="G118" s="5">
        <f t="shared" si="13"/>
        <v>1372912</v>
      </c>
      <c r="H118" s="5"/>
      <c r="I118" s="5">
        <f t="shared" si="14"/>
        <v>614069.12</v>
      </c>
      <c r="J118" s="5">
        <f t="shared" si="14"/>
        <v>21664.17</v>
      </c>
      <c r="K118" s="5">
        <f t="shared" si="14"/>
        <v>737178.72</v>
      </c>
      <c r="L118" s="5"/>
      <c r="M118" s="27">
        <f>SUMIF(KYPCO_2831001!$A$19:$A$64,$B118,KYPCO_2831001!$K$19:$K$64)*-1</f>
        <v>751427.78</v>
      </c>
      <c r="N118" s="27">
        <f>SUMIF(KYPCO_2831001!$A$65:$A$77,$B118,KYPCO_2831001!$K$65:$K$77)*-1</f>
        <v>26695.63</v>
      </c>
      <c r="O118" s="27">
        <f>SUMIF(KYPCO_2831001!$A$3:$A$18,$B118,KYPCO_2831001!$K$3:$K$18)*-1</f>
        <v>816807.43</v>
      </c>
      <c r="P118" s="5"/>
      <c r="Q118" s="27">
        <f>SUMIF(KYPCO_2831001!$A$19:$A$64,$B118,KYPCO_2831001!$L$19:$L$64)*-1</f>
        <v>476710.46</v>
      </c>
      <c r="R118" s="27">
        <f>SUMIF(KYPCO_2831001!$A$65:$A$77,$B118,KYPCO_2831001!$L$65:$L$77)*-1</f>
        <v>16632.71</v>
      </c>
      <c r="S118" s="27">
        <f>SUMIF(KYPCO_2831001!$A$3:$A$18,$B118,KYPCO_2831001!$L$3:$L$18)*-1</f>
        <v>657550.01</v>
      </c>
    </row>
    <row r="119" spans="1:19" x14ac:dyDescent="0.25">
      <c r="A119" s="16">
        <f t="shared" si="17"/>
        <v>105</v>
      </c>
      <c r="B119" s="3" t="s">
        <v>1191</v>
      </c>
      <c r="C119" s="22">
        <v>141910.79999999999</v>
      </c>
      <c r="D119" s="22">
        <v>146317</v>
      </c>
      <c r="E119" s="5">
        <f t="shared" ref="E119:F123" si="23">-C119</f>
        <v>-141910.79999999999</v>
      </c>
      <c r="F119" s="5">
        <f t="shared" si="23"/>
        <v>-146317</v>
      </c>
      <c r="G119" s="5">
        <f t="shared" si="13"/>
        <v>0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x14ac:dyDescent="0.25">
      <c r="A120" s="16">
        <f t="shared" si="17"/>
        <v>106</v>
      </c>
      <c r="B120" s="1" t="s">
        <v>45</v>
      </c>
      <c r="C120" s="22">
        <v>56329695.880000003</v>
      </c>
      <c r="D120" s="22">
        <v>60647501</v>
      </c>
      <c r="E120" s="5">
        <f t="shared" si="23"/>
        <v>-56329695.880000003</v>
      </c>
      <c r="F120" s="5">
        <f t="shared" si="23"/>
        <v>-60647501</v>
      </c>
      <c r="G120" s="5">
        <f t="shared" si="13"/>
        <v>0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x14ac:dyDescent="0.25">
      <c r="A121" s="16">
        <f t="shared" si="17"/>
        <v>107</v>
      </c>
      <c r="B121" s="1" t="s">
        <v>46</v>
      </c>
      <c r="C121" s="22">
        <v>0</v>
      </c>
      <c r="D121" s="22">
        <v>0</v>
      </c>
      <c r="E121" s="5">
        <f t="shared" si="23"/>
        <v>0</v>
      </c>
      <c r="F121" s="5">
        <f t="shared" si="23"/>
        <v>0</v>
      </c>
      <c r="G121" s="5">
        <f t="shared" si="13"/>
        <v>0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x14ac:dyDescent="0.25">
      <c r="A122" s="16">
        <f t="shared" si="17"/>
        <v>108</v>
      </c>
      <c r="B122" s="1" t="s">
        <v>47</v>
      </c>
      <c r="C122" s="22">
        <v>0</v>
      </c>
      <c r="D122" s="22">
        <v>0</v>
      </c>
      <c r="E122" s="5">
        <f t="shared" si="23"/>
        <v>0</v>
      </c>
      <c r="F122" s="5">
        <f t="shared" si="23"/>
        <v>0</v>
      </c>
      <c r="G122" s="5">
        <f t="shared" si="13"/>
        <v>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x14ac:dyDescent="0.25">
      <c r="A123" s="16">
        <f t="shared" si="17"/>
        <v>109</v>
      </c>
      <c r="B123" s="3" t="s">
        <v>1192</v>
      </c>
      <c r="C123" s="22">
        <v>0</v>
      </c>
      <c r="D123" s="22">
        <v>0</v>
      </c>
      <c r="E123" s="5">
        <f t="shared" si="23"/>
        <v>0</v>
      </c>
      <c r="F123" s="5">
        <f t="shared" si="23"/>
        <v>0</v>
      </c>
      <c r="G123" s="5">
        <f>ROUND(SUM(C123:F123)/2,0)</f>
        <v>0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x14ac:dyDescent="0.25">
      <c r="A124" s="16">
        <f t="shared" si="17"/>
        <v>110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3.8" thickBot="1" x14ac:dyDescent="0.3">
      <c r="A125" s="16">
        <f t="shared" si="17"/>
        <v>111</v>
      </c>
      <c r="B125" s="1"/>
      <c r="C125" s="17">
        <f>SUM(C65:C124)</f>
        <v>168081885.04000002</v>
      </c>
      <c r="D125" s="17">
        <f>SUM(D65:D124)</f>
        <v>176956014.83000001</v>
      </c>
      <c r="E125" s="17">
        <f>SUM(E65:E124)</f>
        <v>-56471606.68</v>
      </c>
      <c r="F125" s="17">
        <f>SUM(F65:F124)</f>
        <v>-60793818</v>
      </c>
      <c r="G125" s="17">
        <f>SUM(G65:G124)</f>
        <v>113886236</v>
      </c>
      <c r="H125" s="5"/>
      <c r="I125" s="17">
        <f>SUM(I65:I124)</f>
        <v>105584019.25500001</v>
      </c>
      <c r="J125" s="17">
        <f>SUM(J65:J124)</f>
        <v>1185360.855</v>
      </c>
      <c r="K125" s="17">
        <f>SUM(K65:K124)</f>
        <v>7116857.4849999994</v>
      </c>
      <c r="L125" s="5"/>
      <c r="M125" s="17">
        <f>SUM(M65:M124)</f>
        <v>103517453.56</v>
      </c>
      <c r="N125" s="17">
        <f>SUM(N65:N124)</f>
        <v>1140511.4300000002</v>
      </c>
      <c r="O125" s="17">
        <f>SUM(O65:O124)</f>
        <v>6952313.3700000001</v>
      </c>
      <c r="P125" s="5"/>
      <c r="Q125" s="17">
        <f>SUM(Q65:Q124)</f>
        <v>107650584.94999999</v>
      </c>
      <c r="R125" s="17">
        <f>SUM(R65:R124)</f>
        <v>1230210.28</v>
      </c>
      <c r="S125" s="17">
        <f>SUM(S65:S124)</f>
        <v>7281401.6000000006</v>
      </c>
    </row>
    <row r="126" spans="1:19" ht="13.8" thickTop="1" x14ac:dyDescent="0.25">
      <c r="A126" s="16">
        <f t="shared" si="17"/>
        <v>112</v>
      </c>
      <c r="C126" s="18"/>
      <c r="D126" s="18"/>
      <c r="E126" s="18"/>
      <c r="F126" s="18"/>
      <c r="G126" s="18"/>
      <c r="H126" s="5"/>
      <c r="I126" s="18"/>
      <c r="J126" s="18"/>
      <c r="K126" s="18"/>
      <c r="L126" s="5"/>
      <c r="M126" s="18"/>
      <c r="N126" s="18"/>
      <c r="O126" s="18"/>
      <c r="P126" s="5"/>
      <c r="Q126" s="18"/>
      <c r="R126" s="18"/>
      <c r="S126" s="18"/>
    </row>
    <row r="127" spans="1:19" x14ac:dyDescent="0.25">
      <c r="A127" s="16">
        <f t="shared" si="17"/>
        <v>113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x14ac:dyDescent="0.25">
      <c r="A128" s="16">
        <f t="shared" si="17"/>
        <v>114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P128" s="5"/>
      <c r="Q128" s="5"/>
      <c r="R128" s="5"/>
      <c r="S128" s="5"/>
    </row>
    <row r="129" spans="1:19" x14ac:dyDescent="0.25">
      <c r="A129" s="16">
        <f t="shared" si="17"/>
        <v>115</v>
      </c>
      <c r="B129" s="3" t="s">
        <v>96</v>
      </c>
      <c r="C129" s="5">
        <f>SUM(M129:O129)</f>
        <v>9241519.1799999997</v>
      </c>
      <c r="D129" s="5">
        <f>SUM(Q129:S129)</f>
        <v>7212662</v>
      </c>
      <c r="E129" s="5"/>
      <c r="F129" s="5"/>
      <c r="G129" s="5">
        <f>ROUND(SUM(C129:F129)/2,0)</f>
        <v>8227091</v>
      </c>
      <c r="H129" s="5"/>
      <c r="I129" s="5">
        <f>(M129+Q129)/2</f>
        <v>8227090.5899999999</v>
      </c>
      <c r="J129" s="5">
        <f>(N129+R129)/2</f>
        <v>0</v>
      </c>
      <c r="K129" s="5">
        <f>(O129+S129)/2</f>
        <v>0</v>
      </c>
      <c r="L129" s="5"/>
      <c r="M129" s="22">
        <v>9241519.1799999997</v>
      </c>
      <c r="N129" s="22">
        <v>0</v>
      </c>
      <c r="O129" s="22">
        <v>0</v>
      </c>
      <c r="P129" s="5"/>
      <c r="Q129" s="22">
        <v>7212662</v>
      </c>
      <c r="R129" s="22">
        <v>0</v>
      </c>
      <c r="S129" s="22">
        <v>0</v>
      </c>
    </row>
    <row r="130" spans="1:19" x14ac:dyDescent="0.25">
      <c r="A130" s="16">
        <f t="shared" si="17"/>
        <v>116</v>
      </c>
      <c r="B130" s="3" t="s">
        <v>1193</v>
      </c>
      <c r="C130" s="22">
        <v>81299120.340000004</v>
      </c>
      <c r="D130" s="22">
        <v>88559273</v>
      </c>
      <c r="E130" s="5">
        <f>-C130</f>
        <v>-81299120.340000004</v>
      </c>
      <c r="F130" s="5">
        <f>-D130</f>
        <v>-88559273</v>
      </c>
      <c r="G130" s="5">
        <f>ROUND(SUM(C130:F130)/2,0)</f>
        <v>0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x14ac:dyDescent="0.25">
      <c r="A131" s="16">
        <f t="shared" si="17"/>
        <v>117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25"/>
      <c r="N131" s="125"/>
      <c r="O131" s="5"/>
      <c r="P131" s="5"/>
      <c r="Q131" s="125"/>
      <c r="R131" s="125"/>
      <c r="S131" s="5"/>
    </row>
    <row r="132" spans="1:19" ht="13.8" thickBot="1" x14ac:dyDescent="0.3">
      <c r="A132" s="16">
        <f t="shared" si="17"/>
        <v>118</v>
      </c>
      <c r="B132" s="1" t="s">
        <v>48</v>
      </c>
      <c r="C132" s="17">
        <f>SUM(C125:C131)</f>
        <v>258622524.56000003</v>
      </c>
      <c r="D132" s="17">
        <f>SUM(D125:D131)</f>
        <v>272727949.83000004</v>
      </c>
      <c r="E132" s="17">
        <f>SUM(E125:E131)</f>
        <v>-137770727.02000001</v>
      </c>
      <c r="F132" s="17">
        <f>SUM(F125:F131)</f>
        <v>-149353091</v>
      </c>
      <c r="G132" s="17">
        <f>SUM(G125:G131)</f>
        <v>122113327</v>
      </c>
      <c r="H132" s="5"/>
      <c r="I132" s="17">
        <f>SUM(I125:I131)</f>
        <v>113811109.84500001</v>
      </c>
      <c r="J132" s="17">
        <f>SUM(J125:J131)</f>
        <v>1185360.855</v>
      </c>
      <c r="K132" s="17">
        <f>SUM(K125:K131)</f>
        <v>7116857.4849999994</v>
      </c>
      <c r="L132" s="5"/>
      <c r="M132" s="126">
        <f>SUM(M125:M131)</f>
        <v>112758972.74000001</v>
      </c>
      <c r="N132" s="126">
        <f>SUM(N125:N131)</f>
        <v>1140511.4300000002</v>
      </c>
      <c r="O132" s="127">
        <f>SUM(O125:O131)</f>
        <v>6952313.3700000001</v>
      </c>
      <c r="P132" s="5"/>
      <c r="Q132" s="126">
        <f>SUM(Q125:Q131)</f>
        <v>114863246.94999999</v>
      </c>
      <c r="R132" s="126">
        <f>SUM(R125:R131)</f>
        <v>1230210.28</v>
      </c>
      <c r="S132" s="127">
        <f>SUM(S125:S131)</f>
        <v>7281401.6000000006</v>
      </c>
    </row>
    <row r="133" spans="1:19" ht="13.8" thickTop="1" x14ac:dyDescent="0.25">
      <c r="A133" s="16">
        <f t="shared" si="17"/>
        <v>119</v>
      </c>
      <c r="C133" s="18"/>
      <c r="D133" s="18"/>
      <c r="E133" s="18"/>
      <c r="F133" s="18"/>
      <c r="G133" s="18"/>
      <c r="H133" s="5"/>
      <c r="I133" s="18"/>
      <c r="J133" s="18"/>
      <c r="K133" s="18"/>
      <c r="L133" s="5"/>
      <c r="P133" s="5"/>
      <c r="Q133" s="5"/>
      <c r="R133" s="5"/>
      <c r="S133" s="5"/>
    </row>
    <row r="134" spans="1:19" x14ac:dyDescent="0.25">
      <c r="A134" s="16">
        <f t="shared" si="17"/>
        <v>120</v>
      </c>
      <c r="C134" s="5"/>
      <c r="D134" s="50"/>
      <c r="E134" s="5"/>
      <c r="F134" s="5"/>
      <c r="G134" s="5"/>
      <c r="H134" s="5"/>
      <c r="I134" s="5"/>
      <c r="J134" s="5"/>
      <c r="K134" s="5"/>
      <c r="L134" s="5"/>
      <c r="P134" s="5"/>
      <c r="Q134" s="5"/>
      <c r="R134" s="5"/>
      <c r="S134" s="5"/>
    </row>
    <row r="135" spans="1:19" x14ac:dyDescent="0.25">
      <c r="A135" s="16">
        <f t="shared" si="17"/>
        <v>121</v>
      </c>
      <c r="B135" s="1" t="s">
        <v>50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P135" s="5"/>
      <c r="Q135" s="5"/>
      <c r="R135" s="5"/>
      <c r="S135" s="5"/>
    </row>
    <row r="136" spans="1:19" x14ac:dyDescent="0.25">
      <c r="A136" s="16">
        <f t="shared" si="17"/>
        <v>122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P136" s="5"/>
      <c r="Q136" s="5"/>
      <c r="R136" s="5"/>
      <c r="S136" s="5"/>
    </row>
    <row r="137" spans="1:19" x14ac:dyDescent="0.25">
      <c r="A137" s="16">
        <f t="shared" si="17"/>
        <v>123</v>
      </c>
      <c r="B137" s="1" t="s">
        <v>51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x14ac:dyDescent="0.25">
      <c r="A138" s="16">
        <f t="shared" si="17"/>
        <v>124</v>
      </c>
      <c r="C138" s="5"/>
      <c r="D138" s="19"/>
      <c r="E138" s="19"/>
      <c r="F138" s="19"/>
      <c r="G138" s="19"/>
      <c r="H138" s="5"/>
      <c r="I138" s="19"/>
      <c r="J138" s="19"/>
      <c r="K138" s="19"/>
      <c r="L138" s="5"/>
      <c r="M138" s="5"/>
      <c r="N138" s="5"/>
      <c r="O138" s="5"/>
      <c r="P138" s="5"/>
      <c r="Q138" s="5"/>
      <c r="R138" s="5"/>
      <c r="S138" s="5"/>
    </row>
    <row r="139" spans="1:19" x14ac:dyDescent="0.25">
      <c r="A139" s="16">
        <f t="shared" si="17"/>
        <v>125</v>
      </c>
      <c r="B139" s="1" t="s">
        <v>52</v>
      </c>
      <c r="C139" s="5"/>
      <c r="D139" s="19"/>
      <c r="E139" s="19"/>
      <c r="F139" s="19"/>
      <c r="G139" s="19"/>
      <c r="H139" s="5"/>
      <c r="I139" s="19"/>
      <c r="J139" s="19"/>
      <c r="K139" s="19"/>
      <c r="L139" s="5"/>
      <c r="M139" s="5"/>
      <c r="N139" s="5"/>
      <c r="O139" s="5"/>
      <c r="P139" s="5"/>
      <c r="Q139" s="5"/>
      <c r="R139" s="5"/>
      <c r="S139" s="5"/>
    </row>
    <row r="140" spans="1:19" x14ac:dyDescent="0.25">
      <c r="A140" s="16">
        <f t="shared" si="17"/>
        <v>126</v>
      </c>
      <c r="B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x14ac:dyDescent="0.25">
      <c r="A141" s="16">
        <f t="shared" si="17"/>
        <v>127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x14ac:dyDescent="0.25">
      <c r="A142" s="16">
        <f t="shared" si="17"/>
        <v>128</v>
      </c>
      <c r="B142" s="3" t="s">
        <v>53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x14ac:dyDescent="0.25">
      <c r="A143" s="16">
        <f t="shared" si="17"/>
        <v>129</v>
      </c>
      <c r="B143" s="3" t="s">
        <v>54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x14ac:dyDescent="0.25">
      <c r="A144" s="16">
        <f t="shared" ref="A144:A147" si="24">A143+1</f>
        <v>130</v>
      </c>
      <c r="B144" s="1" t="s">
        <v>905</v>
      </c>
      <c r="C144" s="5">
        <f>SUM(M144:O144)</f>
        <v>0</v>
      </c>
      <c r="D144" s="5">
        <f>SUM(Q144:S144)</f>
        <v>0</v>
      </c>
      <c r="E144" s="5"/>
      <c r="F144" s="5"/>
      <c r="G144" s="5">
        <f>ROUND(SUM(C144:F144)/2,0)</f>
        <v>0</v>
      </c>
      <c r="H144" s="5"/>
      <c r="I144" s="5">
        <f>(M144+Q144)/2</f>
        <v>0</v>
      </c>
      <c r="J144" s="5">
        <f>(N144+R144)/2</f>
        <v>0</v>
      </c>
      <c r="K144" s="5">
        <f>(O144+S144)/2</f>
        <v>0</v>
      </c>
      <c r="L144" s="5"/>
      <c r="M144" s="22">
        <v>0</v>
      </c>
      <c r="N144" s="22">
        <v>0</v>
      </c>
      <c r="O144" s="22">
        <v>0</v>
      </c>
      <c r="P144" s="5"/>
      <c r="Q144" s="22">
        <v>0</v>
      </c>
      <c r="R144" s="22">
        <v>0</v>
      </c>
      <c r="S144" s="22">
        <v>0</v>
      </c>
    </row>
    <row r="145" spans="1:19" x14ac:dyDescent="0.25">
      <c r="A145" s="16">
        <f t="shared" si="24"/>
        <v>131</v>
      </c>
      <c r="B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x14ac:dyDescent="0.25">
      <c r="A146" s="16">
        <f t="shared" si="24"/>
        <v>132</v>
      </c>
      <c r="B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3.8" thickBot="1" x14ac:dyDescent="0.3">
      <c r="A147" s="16">
        <f t="shared" si="24"/>
        <v>133</v>
      </c>
      <c r="B147" s="3" t="s">
        <v>55</v>
      </c>
      <c r="C147" s="17">
        <f>SUM(C144:C146)</f>
        <v>0</v>
      </c>
      <c r="D147" s="17">
        <f>SUM(D144:D146)</f>
        <v>0</v>
      </c>
      <c r="E147" s="17">
        <f>SUM(E144:E146)</f>
        <v>0</v>
      </c>
      <c r="F147" s="17">
        <f>SUM(F144:F146)</f>
        <v>0</v>
      </c>
      <c r="G147" s="17">
        <f>SUM(G144:G146)</f>
        <v>0</v>
      </c>
      <c r="H147" s="5"/>
      <c r="I147" s="17">
        <f>SUM(I144:I146)</f>
        <v>0</v>
      </c>
      <c r="J147" s="17">
        <f>SUM(J144:J146)</f>
        <v>0</v>
      </c>
      <c r="K147" s="17">
        <f>SUM(K144:K146)</f>
        <v>0</v>
      </c>
      <c r="L147" s="5"/>
      <c r="M147" s="17">
        <f>SUM(M144:M146)</f>
        <v>0</v>
      </c>
      <c r="N147" s="17">
        <f>SUM(N144:N146)</f>
        <v>0</v>
      </c>
      <c r="O147" s="17">
        <f>SUM(O144:O146)</f>
        <v>0</v>
      </c>
      <c r="P147" s="5"/>
      <c r="Q147" s="17">
        <f>SUM(Q144:Q146)</f>
        <v>0</v>
      </c>
      <c r="R147" s="17">
        <f>SUM(R144:R146)</f>
        <v>0</v>
      </c>
      <c r="S147" s="17">
        <f>SUM(S144:S146)</f>
        <v>0</v>
      </c>
    </row>
    <row r="148" spans="1:19" ht="13.8" thickTop="1" x14ac:dyDescent="0.25">
      <c r="A148" s="16"/>
      <c r="C148" s="18"/>
      <c r="D148" s="18"/>
      <c r="E148" s="18"/>
      <c r="F148" s="18"/>
      <c r="G148" s="18"/>
      <c r="H148" s="5"/>
      <c r="I148" s="18"/>
      <c r="J148" s="18"/>
      <c r="K148" s="18"/>
      <c r="L148" s="5"/>
      <c r="M148" s="18"/>
      <c r="N148" s="18"/>
      <c r="O148" s="18"/>
      <c r="P148" s="5"/>
      <c r="Q148" s="18"/>
      <c r="R148" s="18"/>
      <c r="S148" s="18"/>
    </row>
    <row r="149" spans="1:19" x14ac:dyDescent="0.25">
      <c r="A149" s="1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</sheetData>
  <pageMargins left="0.75" right="0.25" top="0.5" bottom="0.5" header="0.25" footer="0.25"/>
  <pageSetup scale="65" fitToHeight="0" orientation="landscape" r:id="rId1"/>
  <headerFooter alignWithMargins="0">
    <oddHeader>&amp;RSTATEMENT AF
PAGE &amp;P OF &amp;N</oddHeader>
  </headerFooter>
  <rowBreaks count="1" manualBreakCount="1">
    <brk id="62" max="18" man="1"/>
  </rowBreaks>
  <colBreaks count="3" manualBreakCount="3">
    <brk id="7" max="112" man="1"/>
    <brk id="11" max="1048575" man="1"/>
    <brk id="15" max="1048575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workbookViewId="0">
      <pane ySplit="2" topLeftCell="A3" activePane="bottomLeft" state="frozen"/>
      <selection activeCell="C14" sqref="C14"/>
      <selection pane="bottomLeft" activeCell="C14" sqref="C14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3.6640625" style="69" bestFit="1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30"/>
      <c r="B1" s="29" t="s">
        <v>600</v>
      </c>
      <c r="E1" s="86" t="s">
        <v>638</v>
      </c>
    </row>
    <row r="2" spans="1:23" x14ac:dyDescent="0.3">
      <c r="A2" s="31" t="s">
        <v>529</v>
      </c>
      <c r="B2" s="69" t="s">
        <v>444</v>
      </c>
      <c r="C2" s="69" t="s">
        <v>445</v>
      </c>
      <c r="D2" s="69" t="s">
        <v>446</v>
      </c>
      <c r="E2" s="69" t="s">
        <v>447</v>
      </c>
      <c r="F2" s="69" t="s">
        <v>448</v>
      </c>
      <c r="G2" s="69" t="s">
        <v>449</v>
      </c>
      <c r="H2" s="69" t="s">
        <v>450</v>
      </c>
      <c r="I2" s="69" t="s">
        <v>451</v>
      </c>
      <c r="J2" s="69" t="s">
        <v>452</v>
      </c>
      <c r="K2" s="101" t="s">
        <v>453</v>
      </c>
      <c r="L2" s="102" t="s">
        <v>454</v>
      </c>
      <c r="M2" s="69" t="s">
        <v>455</v>
      </c>
      <c r="N2" s="69" t="s">
        <v>456</v>
      </c>
      <c r="O2" s="69" t="s">
        <v>457</v>
      </c>
      <c r="P2" s="69" t="s">
        <v>458</v>
      </c>
      <c r="Q2" s="69" t="s">
        <v>459</v>
      </c>
      <c r="R2" s="69" t="s">
        <v>460</v>
      </c>
      <c r="S2" s="69" t="s">
        <v>461</v>
      </c>
      <c r="T2" s="69" t="s">
        <v>462</v>
      </c>
      <c r="U2" s="69" t="s">
        <v>463</v>
      </c>
      <c r="V2" s="69" t="s">
        <v>464</v>
      </c>
      <c r="W2" s="69" t="s">
        <v>465</v>
      </c>
    </row>
    <row r="3" spans="1:23" x14ac:dyDescent="0.3">
      <c r="A3" s="30" t="str">
        <f>VLOOKUP(I3,'Table (7)'!$B$3:$C$290,2,FALSE)</f>
        <v>EXCESS FIT % RATE CHANGE</v>
      </c>
      <c r="B3" s="69">
        <v>50</v>
      </c>
      <c r="C3" s="69">
        <v>110</v>
      </c>
      <c r="D3" s="69" t="s">
        <v>1194</v>
      </c>
      <c r="E3" s="69" t="s">
        <v>466</v>
      </c>
      <c r="F3" s="69" t="s">
        <v>467</v>
      </c>
      <c r="G3" s="69">
        <v>2821001</v>
      </c>
      <c r="H3" s="69" t="s">
        <v>1140</v>
      </c>
      <c r="I3" s="69" t="s">
        <v>1139</v>
      </c>
      <c r="J3" s="69" t="s">
        <v>640</v>
      </c>
      <c r="K3" s="101">
        <v>470</v>
      </c>
      <c r="L3" s="102">
        <v>470</v>
      </c>
      <c r="M3" s="69">
        <v>470</v>
      </c>
      <c r="P3" s="69">
        <v>0</v>
      </c>
      <c r="Q3" s="69">
        <v>0</v>
      </c>
      <c r="R3" s="69">
        <v>0</v>
      </c>
      <c r="S3" s="69">
        <v>0</v>
      </c>
      <c r="T3" s="69">
        <v>0</v>
      </c>
      <c r="U3" s="69" t="s">
        <v>470</v>
      </c>
      <c r="V3" s="69" t="s">
        <v>641</v>
      </c>
      <c r="W3" s="69" t="s">
        <v>642</v>
      </c>
    </row>
    <row r="4" spans="1:23" x14ac:dyDescent="0.3">
      <c r="A4" s="30" t="str">
        <f>VLOOKUP(I4,'Table (7)'!$B$3:$C$290,2,FALSE)</f>
        <v>EXCESS FIT % RATE CHANGE</v>
      </c>
      <c r="B4" s="69">
        <v>50</v>
      </c>
      <c r="C4" s="69">
        <v>110</v>
      </c>
      <c r="D4" s="69" t="s">
        <v>1194</v>
      </c>
      <c r="E4" s="69" t="s">
        <v>466</v>
      </c>
      <c r="F4" s="69" t="s">
        <v>467</v>
      </c>
      <c r="G4" s="69">
        <v>2821001</v>
      </c>
      <c r="H4" s="69" t="s">
        <v>1195</v>
      </c>
      <c r="I4" s="69" t="s">
        <v>1141</v>
      </c>
      <c r="J4" s="69" t="s">
        <v>640</v>
      </c>
      <c r="K4" s="101">
        <v>-1973</v>
      </c>
      <c r="L4" s="102">
        <v>-1973</v>
      </c>
      <c r="M4" s="69">
        <v>-1973</v>
      </c>
      <c r="P4" s="69">
        <v>0</v>
      </c>
      <c r="Q4" s="69">
        <v>0</v>
      </c>
      <c r="R4" s="69">
        <v>0</v>
      </c>
      <c r="S4" s="69">
        <v>0</v>
      </c>
      <c r="T4" s="69">
        <v>0</v>
      </c>
      <c r="U4" s="69" t="s">
        <v>470</v>
      </c>
      <c r="V4" s="69" t="s">
        <v>641</v>
      </c>
      <c r="W4" s="69" t="s">
        <v>642</v>
      </c>
    </row>
    <row r="5" spans="1:23" x14ac:dyDescent="0.3">
      <c r="A5" s="30" t="str">
        <f>VLOOKUP(I5,'Table (7)'!$B$3:$C$290,2,FALSE)</f>
        <v>EX L/T DFIT TX RESERVE - 1986 TRA</v>
      </c>
      <c r="B5" s="69">
        <v>50</v>
      </c>
      <c r="C5" s="69">
        <v>110</v>
      </c>
      <c r="D5" s="69" t="s">
        <v>1194</v>
      </c>
      <c r="E5" s="69" t="s">
        <v>466</v>
      </c>
      <c r="F5" s="69" t="s">
        <v>467</v>
      </c>
      <c r="G5" s="69">
        <v>2821001</v>
      </c>
      <c r="H5" s="69" t="s">
        <v>1196</v>
      </c>
      <c r="I5" s="69" t="s">
        <v>1142</v>
      </c>
      <c r="J5" s="69" t="s">
        <v>640</v>
      </c>
      <c r="K5" s="101">
        <v>-8350</v>
      </c>
      <c r="L5" s="102">
        <v>-8350</v>
      </c>
      <c r="M5" s="69">
        <v>-8350</v>
      </c>
      <c r="P5" s="69">
        <v>0</v>
      </c>
      <c r="Q5" s="69">
        <v>0</v>
      </c>
      <c r="R5" s="69">
        <v>0</v>
      </c>
      <c r="S5" s="69">
        <v>0</v>
      </c>
      <c r="T5" s="69">
        <v>0</v>
      </c>
      <c r="U5" s="69" t="s">
        <v>470</v>
      </c>
      <c r="V5" s="69" t="s">
        <v>641</v>
      </c>
      <c r="W5" s="69" t="s">
        <v>642</v>
      </c>
    </row>
    <row r="6" spans="1:23" x14ac:dyDescent="0.3">
      <c r="A6" s="30" t="str">
        <f>VLOOKUP(I6,'Table (7)'!$B$3:$C$290,2,FALSE)</f>
        <v>BOOK VS. TAX DEPRECIATION</v>
      </c>
      <c r="B6" s="69">
        <v>50</v>
      </c>
      <c r="C6" s="69">
        <v>110</v>
      </c>
      <c r="D6" s="69" t="s">
        <v>1194</v>
      </c>
      <c r="E6" s="69" t="s">
        <v>466</v>
      </c>
      <c r="F6" s="69" t="s">
        <v>467</v>
      </c>
      <c r="G6" s="69">
        <v>2821001</v>
      </c>
      <c r="H6" s="69" t="s">
        <v>907</v>
      </c>
      <c r="I6" s="69" t="s">
        <v>144</v>
      </c>
      <c r="J6" s="69" t="s">
        <v>640</v>
      </c>
      <c r="K6" s="101">
        <v>-74313.55</v>
      </c>
      <c r="L6" s="102">
        <v>-64328.4</v>
      </c>
      <c r="M6" s="69">
        <v>-74313.55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 t="s">
        <v>470</v>
      </c>
      <c r="V6" s="69" t="s">
        <v>641</v>
      </c>
      <c r="W6" s="69" t="s">
        <v>642</v>
      </c>
    </row>
    <row r="7" spans="1:23" x14ac:dyDescent="0.3">
      <c r="A7" s="30" t="str">
        <f>VLOOKUP(I7,'Table (7)'!$B$3:$C$290,2,FALSE)</f>
        <v>BOOK VS. TAX DEPRECIATION</v>
      </c>
      <c r="B7" s="69">
        <v>50</v>
      </c>
      <c r="C7" s="69">
        <v>110</v>
      </c>
      <c r="D7" s="69" t="s">
        <v>1194</v>
      </c>
      <c r="E7" s="69" t="s">
        <v>466</v>
      </c>
      <c r="F7" s="69" t="s">
        <v>467</v>
      </c>
      <c r="G7" s="69">
        <v>2821001</v>
      </c>
      <c r="H7" s="69" t="s">
        <v>908</v>
      </c>
      <c r="I7" s="69" t="s">
        <v>145</v>
      </c>
      <c r="J7" s="69" t="s">
        <v>640</v>
      </c>
      <c r="K7" s="101">
        <v>-21259</v>
      </c>
      <c r="L7" s="102">
        <v>-18399</v>
      </c>
      <c r="M7" s="69">
        <v>-21259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 t="s">
        <v>470</v>
      </c>
      <c r="V7" s="69" t="s">
        <v>641</v>
      </c>
      <c r="W7" s="69" t="s">
        <v>642</v>
      </c>
    </row>
    <row r="8" spans="1:23" x14ac:dyDescent="0.3">
      <c r="A8" s="30" t="str">
        <f>VLOOKUP(I8,'Table (7)'!$B$3:$C$290,2,FALSE)</f>
        <v>BOOK VS. TAX DEPRECIATION</v>
      </c>
      <c r="B8" s="69">
        <v>50</v>
      </c>
      <c r="C8" s="69">
        <v>110</v>
      </c>
      <c r="D8" s="69" t="s">
        <v>1194</v>
      </c>
      <c r="E8" s="69" t="s">
        <v>466</v>
      </c>
      <c r="F8" s="69" t="s">
        <v>467</v>
      </c>
      <c r="G8" s="69">
        <v>2821001</v>
      </c>
      <c r="H8" s="69" t="s">
        <v>911</v>
      </c>
      <c r="I8" s="69" t="s">
        <v>148</v>
      </c>
      <c r="J8" s="69" t="s">
        <v>640</v>
      </c>
      <c r="K8" s="101">
        <v>0.6</v>
      </c>
      <c r="L8" s="102">
        <v>0.6</v>
      </c>
      <c r="M8" s="69">
        <v>0.6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 t="s">
        <v>470</v>
      </c>
      <c r="V8" s="69" t="s">
        <v>641</v>
      </c>
      <c r="W8" s="69" t="s">
        <v>642</v>
      </c>
    </row>
    <row r="9" spans="1:23" x14ac:dyDescent="0.3">
      <c r="A9" s="30" t="str">
        <f>VLOOKUP(I9,'Table (7)'!$B$3:$C$290,2,FALSE)</f>
        <v>BOOK VS. TAX DEPRECIATION</v>
      </c>
      <c r="B9" s="69">
        <v>50</v>
      </c>
      <c r="C9" s="69">
        <v>110</v>
      </c>
      <c r="D9" s="69" t="s">
        <v>1194</v>
      </c>
      <c r="E9" s="69" t="s">
        <v>466</v>
      </c>
      <c r="F9" s="69" t="s">
        <v>467</v>
      </c>
      <c r="G9" s="69">
        <v>2821001</v>
      </c>
      <c r="H9" s="69" t="s">
        <v>477</v>
      </c>
      <c r="I9" s="69" t="s">
        <v>150</v>
      </c>
      <c r="J9" s="69" t="s">
        <v>640</v>
      </c>
      <c r="K9" s="101">
        <v>-88078859.5</v>
      </c>
      <c r="L9" s="102">
        <v>-91184979.650000006</v>
      </c>
      <c r="M9" s="69">
        <v>-88078859.5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 t="s">
        <v>470</v>
      </c>
      <c r="V9" s="69" t="s">
        <v>641</v>
      </c>
      <c r="W9" s="69" t="s">
        <v>642</v>
      </c>
    </row>
    <row r="10" spans="1:23" x14ac:dyDescent="0.3">
      <c r="A10" s="30" t="str">
        <f>VLOOKUP(I10,'Table (7)'!$B$3:$C$290,2,FALSE)</f>
        <v>BOOK VS. TAX DEPRECIATION</v>
      </c>
      <c r="B10" s="69">
        <v>50</v>
      </c>
      <c r="C10" s="69">
        <v>110</v>
      </c>
      <c r="D10" s="69" t="s">
        <v>1194</v>
      </c>
      <c r="E10" s="69" t="s">
        <v>466</v>
      </c>
      <c r="F10" s="69" t="s">
        <v>467</v>
      </c>
      <c r="G10" s="69">
        <v>2821001</v>
      </c>
      <c r="H10" s="69" t="s">
        <v>478</v>
      </c>
      <c r="I10" s="69" t="s">
        <v>151</v>
      </c>
      <c r="J10" s="69" t="s">
        <v>640</v>
      </c>
      <c r="K10" s="101">
        <v>42506</v>
      </c>
      <c r="L10" s="102">
        <v>11308</v>
      </c>
      <c r="M10" s="69">
        <v>42506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 t="s">
        <v>470</v>
      </c>
      <c r="V10" s="69" t="s">
        <v>641</v>
      </c>
      <c r="W10" s="69" t="s">
        <v>642</v>
      </c>
    </row>
    <row r="11" spans="1:23" x14ac:dyDescent="0.3">
      <c r="A11" s="30" t="str">
        <f>VLOOKUP(I11,'Table (7)'!$B$3:$C$290,2,FALSE)</f>
        <v>BOOK VS. TAX DEPRECIATION</v>
      </c>
      <c r="B11" s="69">
        <v>50</v>
      </c>
      <c r="C11" s="69">
        <v>110</v>
      </c>
      <c r="D11" s="69" t="s">
        <v>1194</v>
      </c>
      <c r="E11" s="69" t="s">
        <v>466</v>
      </c>
      <c r="F11" s="69" t="s">
        <v>467</v>
      </c>
      <c r="G11" s="69">
        <v>2821001</v>
      </c>
      <c r="H11" s="69" t="s">
        <v>153</v>
      </c>
      <c r="I11" s="69" t="s">
        <v>152</v>
      </c>
      <c r="J11" s="69" t="s">
        <v>640</v>
      </c>
      <c r="K11" s="101">
        <v>-471730.25</v>
      </c>
      <c r="L11" s="102">
        <v>-471730.25</v>
      </c>
      <c r="M11" s="69">
        <v>-471730.25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 t="s">
        <v>470</v>
      </c>
      <c r="V11" s="69" t="s">
        <v>641</v>
      </c>
      <c r="W11" s="69" t="s">
        <v>642</v>
      </c>
    </row>
    <row r="12" spans="1:23" x14ac:dyDescent="0.3">
      <c r="A12" s="30" t="str">
        <f>VLOOKUP(I12,'Table (7)'!$B$3:$C$290,2,FALSE)</f>
        <v>CAPD INTEREST - SECTION 481(a) - CHANGE IN METHD</v>
      </c>
      <c r="B12" s="69">
        <v>50</v>
      </c>
      <c r="C12" s="69">
        <v>110</v>
      </c>
      <c r="D12" s="69" t="s">
        <v>1194</v>
      </c>
      <c r="E12" s="69" t="s">
        <v>466</v>
      </c>
      <c r="F12" s="69" t="s">
        <v>467</v>
      </c>
      <c r="G12" s="69">
        <v>2821001</v>
      </c>
      <c r="H12" s="69" t="s">
        <v>83</v>
      </c>
      <c r="I12" s="69" t="s">
        <v>154</v>
      </c>
      <c r="J12" s="69" t="s">
        <v>640</v>
      </c>
      <c r="K12" s="101">
        <v>264.25</v>
      </c>
      <c r="L12" s="102">
        <v>222.25</v>
      </c>
      <c r="M12" s="69">
        <v>264.25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 t="s">
        <v>470</v>
      </c>
      <c r="V12" s="69" t="s">
        <v>641</v>
      </c>
      <c r="W12" s="69" t="s">
        <v>642</v>
      </c>
    </row>
    <row r="13" spans="1:23" x14ac:dyDescent="0.3">
      <c r="A13" s="30" t="str">
        <f>VLOOKUP(I13,'Table (7)'!$B$3:$C$290,2,FALSE)</f>
        <v>RELOCATION COST - SECTION 481(a) - CHANGE IN METH</v>
      </c>
      <c r="B13" s="69">
        <v>50</v>
      </c>
      <c r="C13" s="69">
        <v>110</v>
      </c>
      <c r="D13" s="69" t="s">
        <v>1194</v>
      </c>
      <c r="E13" s="69" t="s">
        <v>466</v>
      </c>
      <c r="F13" s="69" t="s">
        <v>467</v>
      </c>
      <c r="G13" s="69">
        <v>2821001</v>
      </c>
      <c r="H13" s="69" t="s">
        <v>84</v>
      </c>
      <c r="I13" s="69" t="s">
        <v>156</v>
      </c>
      <c r="J13" s="69" t="s">
        <v>640</v>
      </c>
      <c r="K13" s="101">
        <v>-30857.75</v>
      </c>
      <c r="L13" s="102">
        <v>-24822.35</v>
      </c>
      <c r="M13" s="69">
        <v>-30857.75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 t="s">
        <v>470</v>
      </c>
      <c r="V13" s="69" t="s">
        <v>641</v>
      </c>
      <c r="W13" s="69" t="s">
        <v>642</v>
      </c>
    </row>
    <row r="14" spans="1:23" x14ac:dyDescent="0.3">
      <c r="A14" s="30" t="str">
        <f>VLOOKUP(I14,'Table (7)'!$B$3:$C$290,2,FALSE)</f>
        <v>GAIN/LOSS ON ACRS/MACRS PROPERTY</v>
      </c>
      <c r="B14" s="69">
        <v>50</v>
      </c>
      <c r="C14" s="69">
        <v>110</v>
      </c>
      <c r="D14" s="69" t="s">
        <v>1194</v>
      </c>
      <c r="E14" s="69" t="s">
        <v>466</v>
      </c>
      <c r="F14" s="69" t="s">
        <v>467</v>
      </c>
      <c r="G14" s="69">
        <v>2821001</v>
      </c>
      <c r="H14" s="69" t="s">
        <v>98</v>
      </c>
      <c r="I14" s="69" t="s">
        <v>170</v>
      </c>
      <c r="J14" s="69" t="s">
        <v>640</v>
      </c>
      <c r="K14" s="101">
        <v>-22969428.75</v>
      </c>
      <c r="L14" s="102">
        <v>-23659924.5</v>
      </c>
      <c r="M14" s="69">
        <v>-22969428.75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 t="s">
        <v>470</v>
      </c>
      <c r="V14" s="69" t="s">
        <v>641</v>
      </c>
      <c r="W14" s="69" t="s">
        <v>642</v>
      </c>
    </row>
    <row r="15" spans="1:23" x14ac:dyDescent="0.3">
      <c r="A15" s="30" t="str">
        <f>VLOOKUP(I15,'Table (7)'!$B$3:$C$290,2,FALSE)</f>
        <v>GAIN/LOSS ON ACRS/MACRS PROPERTY</v>
      </c>
      <c r="B15" s="69">
        <v>50</v>
      </c>
      <c r="C15" s="69">
        <v>110</v>
      </c>
      <c r="D15" s="69" t="s">
        <v>1194</v>
      </c>
      <c r="E15" s="69" t="s">
        <v>466</v>
      </c>
      <c r="F15" s="69" t="s">
        <v>467</v>
      </c>
      <c r="G15" s="69">
        <v>2821001</v>
      </c>
      <c r="H15" s="69" t="s">
        <v>489</v>
      </c>
      <c r="I15" s="69" t="s">
        <v>171</v>
      </c>
      <c r="J15" s="69" t="s">
        <v>640</v>
      </c>
      <c r="K15" s="101">
        <v>7149183.1699999999</v>
      </c>
      <c r="L15" s="102">
        <v>7949353.1699999999</v>
      </c>
      <c r="M15" s="69">
        <v>7149183.1699999999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 t="s">
        <v>470</v>
      </c>
      <c r="V15" s="69" t="s">
        <v>641</v>
      </c>
      <c r="W15" s="69" t="s">
        <v>642</v>
      </c>
    </row>
    <row r="16" spans="1:23" x14ac:dyDescent="0.3">
      <c r="A16" s="30" t="str">
        <f>VLOOKUP(I16,'Table (7)'!$B$3:$C$290,2,FALSE)</f>
        <v>ABFUDC</v>
      </c>
      <c r="B16" s="69">
        <v>50</v>
      </c>
      <c r="C16" s="69">
        <v>110</v>
      </c>
      <c r="D16" s="69" t="s">
        <v>1194</v>
      </c>
      <c r="E16" s="69" t="s">
        <v>466</v>
      </c>
      <c r="F16" s="69" t="s">
        <v>467</v>
      </c>
      <c r="G16" s="69">
        <v>2821001</v>
      </c>
      <c r="H16" s="69" t="s">
        <v>31</v>
      </c>
      <c r="I16" s="69" t="s">
        <v>174</v>
      </c>
      <c r="J16" s="69" t="s">
        <v>640</v>
      </c>
      <c r="K16" s="101">
        <v>-2483968.2999999998</v>
      </c>
      <c r="L16" s="102">
        <v>-2539158.84</v>
      </c>
      <c r="M16" s="69">
        <v>-2483968.2999999998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 t="s">
        <v>470</v>
      </c>
      <c r="V16" s="69" t="s">
        <v>641</v>
      </c>
      <c r="W16" s="69" t="s">
        <v>642</v>
      </c>
    </row>
    <row r="17" spans="1:23" x14ac:dyDescent="0.3">
      <c r="A17" s="30" t="str">
        <f>VLOOKUP(I17,'Table (7)'!$B$3:$C$290,2,FALSE)</f>
        <v>ABFUDC</v>
      </c>
      <c r="B17" s="69">
        <v>50</v>
      </c>
      <c r="C17" s="69">
        <v>110</v>
      </c>
      <c r="D17" s="69" t="s">
        <v>1194</v>
      </c>
      <c r="E17" s="69" t="s">
        <v>466</v>
      </c>
      <c r="F17" s="69" t="s">
        <v>467</v>
      </c>
      <c r="G17" s="69">
        <v>2821001</v>
      </c>
      <c r="H17" s="69" t="s">
        <v>491</v>
      </c>
      <c r="I17" s="69" t="s">
        <v>175</v>
      </c>
      <c r="J17" s="69" t="s">
        <v>640</v>
      </c>
      <c r="K17" s="101">
        <v>1462147</v>
      </c>
      <c r="L17" s="102">
        <v>1529783</v>
      </c>
      <c r="M17" s="69">
        <v>1462147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 t="s">
        <v>470</v>
      </c>
      <c r="V17" s="69" t="s">
        <v>641</v>
      </c>
      <c r="W17" s="69" t="s">
        <v>642</v>
      </c>
    </row>
    <row r="18" spans="1:23" x14ac:dyDescent="0.3">
      <c r="A18" s="30" t="str">
        <f>VLOOKUP(I18,'Table (7)'!$B$3:$C$290,2,FALSE)</f>
        <v>TAXES CAPITALIZED</v>
      </c>
      <c r="B18" s="69">
        <v>50</v>
      </c>
      <c r="C18" s="69">
        <v>110</v>
      </c>
      <c r="D18" s="69" t="s">
        <v>1194</v>
      </c>
      <c r="E18" s="69" t="s">
        <v>466</v>
      </c>
      <c r="F18" s="69" t="s">
        <v>467</v>
      </c>
      <c r="G18" s="69">
        <v>2821001</v>
      </c>
      <c r="H18" s="69" t="s">
        <v>32</v>
      </c>
      <c r="I18" s="69" t="s">
        <v>206</v>
      </c>
      <c r="J18" s="69" t="s">
        <v>640</v>
      </c>
      <c r="K18" s="101">
        <v>-789590</v>
      </c>
      <c r="L18" s="102">
        <v>-789590</v>
      </c>
      <c r="M18" s="69">
        <v>-789590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 t="s">
        <v>470</v>
      </c>
      <c r="V18" s="69" t="s">
        <v>641</v>
      </c>
      <c r="W18" s="69" t="s">
        <v>642</v>
      </c>
    </row>
    <row r="19" spans="1:23" x14ac:dyDescent="0.3">
      <c r="A19" s="30" t="str">
        <f>VLOOKUP(I19,'Table (7)'!$B$3:$C$290,2,FALSE)</f>
        <v>TAXES CAPITALIZED</v>
      </c>
      <c r="B19" s="69">
        <v>50</v>
      </c>
      <c r="C19" s="69">
        <v>110</v>
      </c>
      <c r="D19" s="69" t="s">
        <v>1194</v>
      </c>
      <c r="E19" s="69" t="s">
        <v>466</v>
      </c>
      <c r="F19" s="69" t="s">
        <v>467</v>
      </c>
      <c r="G19" s="69">
        <v>2821001</v>
      </c>
      <c r="H19" s="69" t="s">
        <v>504</v>
      </c>
      <c r="I19" s="69" t="s">
        <v>208</v>
      </c>
      <c r="J19" s="69" t="s">
        <v>640</v>
      </c>
      <c r="K19" s="101">
        <v>789590</v>
      </c>
      <c r="L19" s="102">
        <v>789590</v>
      </c>
      <c r="M19" s="69">
        <v>789590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 t="s">
        <v>470</v>
      </c>
      <c r="V19" s="69" t="s">
        <v>641</v>
      </c>
      <c r="W19" s="69" t="s">
        <v>642</v>
      </c>
    </row>
    <row r="20" spans="1:23" x14ac:dyDescent="0.3">
      <c r="A20" s="30" t="str">
        <f>VLOOKUP(I20,'Table (7)'!$B$3:$C$290,2,FALSE)</f>
        <v>PENSIONS CAPITALIZED</v>
      </c>
      <c r="B20" s="69">
        <v>50</v>
      </c>
      <c r="C20" s="69">
        <v>110</v>
      </c>
      <c r="D20" s="69" t="s">
        <v>1194</v>
      </c>
      <c r="E20" s="69" t="s">
        <v>466</v>
      </c>
      <c r="F20" s="69" t="s">
        <v>467</v>
      </c>
      <c r="G20" s="69">
        <v>2821001</v>
      </c>
      <c r="H20" s="69" t="s">
        <v>33</v>
      </c>
      <c r="I20" s="69" t="s">
        <v>224</v>
      </c>
      <c r="J20" s="69" t="s">
        <v>640</v>
      </c>
      <c r="K20" s="101">
        <v>-105876</v>
      </c>
      <c r="L20" s="102">
        <v>-105876</v>
      </c>
      <c r="M20" s="69">
        <v>-105876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 t="s">
        <v>470</v>
      </c>
      <c r="V20" s="69" t="s">
        <v>641</v>
      </c>
      <c r="W20" s="69" t="s">
        <v>642</v>
      </c>
    </row>
    <row r="21" spans="1:23" x14ac:dyDescent="0.3">
      <c r="A21" s="30" t="str">
        <f>VLOOKUP(I21,'Table (7)'!$B$3:$C$290,2,FALSE)</f>
        <v>PENSIONS CAPITALIZED</v>
      </c>
      <c r="B21" s="69">
        <v>50</v>
      </c>
      <c r="C21" s="69">
        <v>110</v>
      </c>
      <c r="D21" s="69" t="s">
        <v>1194</v>
      </c>
      <c r="E21" s="69" t="s">
        <v>466</v>
      </c>
      <c r="F21" s="69" t="s">
        <v>467</v>
      </c>
      <c r="G21" s="69">
        <v>2821001</v>
      </c>
      <c r="H21" s="69" t="s">
        <v>505</v>
      </c>
      <c r="I21" s="69" t="s">
        <v>226</v>
      </c>
      <c r="J21" s="69" t="s">
        <v>640</v>
      </c>
      <c r="K21" s="101">
        <v>105875.83</v>
      </c>
      <c r="L21" s="102">
        <v>105875.83</v>
      </c>
      <c r="M21" s="69">
        <v>105875.83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 t="s">
        <v>470</v>
      </c>
      <c r="V21" s="69" t="s">
        <v>641</v>
      </c>
      <c r="W21" s="69" t="s">
        <v>642</v>
      </c>
    </row>
    <row r="22" spans="1:23" x14ac:dyDescent="0.3">
      <c r="A22" s="30" t="str">
        <f>VLOOKUP(I22,'Table (7)'!$B$3:$C$290,2,FALSE)</f>
        <v>SAVINGS PLAN CAPITALIZED</v>
      </c>
      <c r="B22" s="69">
        <v>50</v>
      </c>
      <c r="C22" s="69">
        <v>110</v>
      </c>
      <c r="D22" s="69" t="s">
        <v>1194</v>
      </c>
      <c r="E22" s="69" t="s">
        <v>466</v>
      </c>
      <c r="F22" s="69" t="s">
        <v>467</v>
      </c>
      <c r="G22" s="69">
        <v>2821001</v>
      </c>
      <c r="H22" s="69" t="s">
        <v>35</v>
      </c>
      <c r="I22" s="69" t="s">
        <v>240</v>
      </c>
      <c r="J22" s="69" t="s">
        <v>640</v>
      </c>
      <c r="K22" s="101">
        <v>-50200</v>
      </c>
      <c r="L22" s="102">
        <v>-50200</v>
      </c>
      <c r="M22" s="69">
        <v>-50200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 t="s">
        <v>470</v>
      </c>
      <c r="V22" s="69" t="s">
        <v>641</v>
      </c>
      <c r="W22" s="69" t="s">
        <v>642</v>
      </c>
    </row>
    <row r="23" spans="1:23" x14ac:dyDescent="0.3">
      <c r="A23" s="30" t="str">
        <f>VLOOKUP(I23,'Table (7)'!$B$3:$C$290,2,FALSE)</f>
        <v>SAVINGS PLAN CAPITALIZED</v>
      </c>
      <c r="B23" s="69">
        <v>50</v>
      </c>
      <c r="C23" s="69">
        <v>110</v>
      </c>
      <c r="D23" s="69" t="s">
        <v>1194</v>
      </c>
      <c r="E23" s="69" t="s">
        <v>466</v>
      </c>
      <c r="F23" s="69" t="s">
        <v>467</v>
      </c>
      <c r="G23" s="69">
        <v>2821001</v>
      </c>
      <c r="H23" s="69" t="s">
        <v>506</v>
      </c>
      <c r="I23" s="69" t="s">
        <v>242</v>
      </c>
      <c r="J23" s="69" t="s">
        <v>640</v>
      </c>
      <c r="K23" s="101">
        <v>50200</v>
      </c>
      <c r="L23" s="102">
        <v>50200</v>
      </c>
      <c r="M23" s="69">
        <v>50200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 t="s">
        <v>470</v>
      </c>
      <c r="V23" s="69" t="s">
        <v>641</v>
      </c>
      <c r="W23" s="69" t="s">
        <v>642</v>
      </c>
    </row>
    <row r="24" spans="1:23" x14ac:dyDescent="0.3">
      <c r="A24" s="30" t="str">
        <f>VLOOKUP(I24,'Table (7)'!$B$3:$C$290,2,FALSE)</f>
        <v>PERCENT REPAIR ALLOWANCE</v>
      </c>
      <c r="B24" s="69">
        <v>50</v>
      </c>
      <c r="C24" s="69">
        <v>110</v>
      </c>
      <c r="D24" s="69" t="s">
        <v>1194</v>
      </c>
      <c r="E24" s="69" t="s">
        <v>466</v>
      </c>
      <c r="F24" s="69" t="s">
        <v>467</v>
      </c>
      <c r="G24" s="69">
        <v>2821001</v>
      </c>
      <c r="H24" s="69" t="s">
        <v>36</v>
      </c>
      <c r="I24" s="69" t="s">
        <v>268</v>
      </c>
      <c r="J24" s="69" t="s">
        <v>640</v>
      </c>
      <c r="K24" s="101">
        <v>-12441910.550000001</v>
      </c>
      <c r="L24" s="102">
        <v>-12441910.550000001</v>
      </c>
      <c r="M24" s="69">
        <v>-12441910.550000001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 t="s">
        <v>470</v>
      </c>
      <c r="V24" s="69" t="s">
        <v>641</v>
      </c>
      <c r="W24" s="69" t="s">
        <v>642</v>
      </c>
    </row>
    <row r="25" spans="1:23" x14ac:dyDescent="0.3">
      <c r="A25" s="30" t="str">
        <f>VLOOKUP(I25,'Table (7)'!$B$3:$C$290,2,FALSE)</f>
        <v>PERCENT REPAIR ALLOWANCE</v>
      </c>
      <c r="B25" s="69">
        <v>50</v>
      </c>
      <c r="C25" s="69">
        <v>110</v>
      </c>
      <c r="D25" s="69" t="s">
        <v>1194</v>
      </c>
      <c r="E25" s="69" t="s">
        <v>466</v>
      </c>
      <c r="F25" s="69" t="s">
        <v>467</v>
      </c>
      <c r="G25" s="69">
        <v>2821001</v>
      </c>
      <c r="H25" s="69" t="s">
        <v>507</v>
      </c>
      <c r="I25" s="69" t="s">
        <v>269</v>
      </c>
      <c r="J25" s="69" t="s">
        <v>640</v>
      </c>
      <c r="K25" s="101">
        <v>10178315.18</v>
      </c>
      <c r="L25" s="102">
        <v>10414925.18</v>
      </c>
      <c r="M25" s="69">
        <v>10178315.18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 t="s">
        <v>470</v>
      </c>
      <c r="V25" s="69" t="s">
        <v>641</v>
      </c>
      <c r="W25" s="69" t="s">
        <v>642</v>
      </c>
    </row>
    <row r="26" spans="1:23" x14ac:dyDescent="0.3">
      <c r="A26" s="30" t="str">
        <f>VLOOKUP(I26,'Table (7)'!$B$3:$C$290,2,FALSE)</f>
        <v>CAPITALIZED RELOCATION COSTS</v>
      </c>
      <c r="B26" s="69">
        <v>50</v>
      </c>
      <c r="C26" s="69">
        <v>110</v>
      </c>
      <c r="D26" s="69" t="s">
        <v>1194</v>
      </c>
      <c r="E26" s="69" t="s">
        <v>466</v>
      </c>
      <c r="F26" s="69" t="s">
        <v>467</v>
      </c>
      <c r="G26" s="69">
        <v>2821001</v>
      </c>
      <c r="H26" s="69" t="s">
        <v>85</v>
      </c>
      <c r="I26" s="69" t="s">
        <v>272</v>
      </c>
      <c r="J26" s="69" t="s">
        <v>640</v>
      </c>
      <c r="K26" s="101">
        <v>-726028.80000000005</v>
      </c>
      <c r="L26" s="102">
        <v>-1099094.8500000001</v>
      </c>
      <c r="M26" s="69">
        <v>-726028.80000000005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 t="s">
        <v>470</v>
      </c>
      <c r="V26" s="69" t="s">
        <v>641</v>
      </c>
      <c r="W26" s="69" t="s">
        <v>642</v>
      </c>
    </row>
    <row r="27" spans="1:23" x14ac:dyDescent="0.3">
      <c r="A27" s="30" t="str">
        <f>VLOOKUP(I27,'Table (7)'!$B$3:$C$290,2,FALSE)</f>
        <v>CAPITALIZED RELOCATION COSTS</v>
      </c>
      <c r="B27" s="69">
        <v>50</v>
      </c>
      <c r="C27" s="69">
        <v>110</v>
      </c>
      <c r="D27" s="69" t="s">
        <v>1194</v>
      </c>
      <c r="E27" s="69" t="s">
        <v>466</v>
      </c>
      <c r="F27" s="69" t="s">
        <v>467</v>
      </c>
      <c r="G27" s="69">
        <v>2821001</v>
      </c>
      <c r="H27" s="69" t="s">
        <v>509</v>
      </c>
      <c r="I27" s="69" t="s">
        <v>273</v>
      </c>
      <c r="J27" s="69" t="s">
        <v>640</v>
      </c>
      <c r="K27" s="101">
        <v>138242.75</v>
      </c>
      <c r="L27" s="102">
        <v>174415.75</v>
      </c>
      <c r="M27" s="69">
        <v>138242.75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 t="s">
        <v>470</v>
      </c>
      <c r="V27" s="69" t="s">
        <v>641</v>
      </c>
      <c r="W27" s="69" t="s">
        <v>642</v>
      </c>
    </row>
    <row r="28" spans="1:23" x14ac:dyDescent="0.3">
      <c r="A28" s="30" t="str">
        <f>VLOOKUP(I28,'Table (7)'!$B$3:$C$290,2,FALSE)</f>
        <v>EXCESS FIT % RATE CHANGE</v>
      </c>
      <c r="B28" s="69">
        <v>50</v>
      </c>
      <c r="C28" s="69">
        <v>117</v>
      </c>
      <c r="D28" s="69" t="s">
        <v>1197</v>
      </c>
      <c r="E28" s="69" t="s">
        <v>466</v>
      </c>
      <c r="F28" s="69" t="s">
        <v>467</v>
      </c>
      <c r="G28" s="69">
        <v>2821001</v>
      </c>
      <c r="H28" s="69" t="s">
        <v>1140</v>
      </c>
      <c r="I28" s="69" t="s">
        <v>1139</v>
      </c>
      <c r="J28" s="69" t="s">
        <v>640</v>
      </c>
      <c r="K28" s="101">
        <v>281</v>
      </c>
      <c r="L28" s="102">
        <v>281</v>
      </c>
      <c r="M28" s="69">
        <v>281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 t="s">
        <v>470</v>
      </c>
      <c r="V28" s="69" t="s">
        <v>641</v>
      </c>
      <c r="W28" s="69" t="s">
        <v>642</v>
      </c>
    </row>
    <row r="29" spans="1:23" x14ac:dyDescent="0.3">
      <c r="A29" s="30" t="str">
        <f>VLOOKUP(I29,'Table (7)'!$B$3:$C$290,2,FALSE)</f>
        <v>EXCESS FIT % RATE CHANGE</v>
      </c>
      <c r="B29" s="69">
        <v>50</v>
      </c>
      <c r="C29" s="69">
        <v>117</v>
      </c>
      <c r="D29" s="69" t="s">
        <v>1197</v>
      </c>
      <c r="E29" s="69" t="s">
        <v>466</v>
      </c>
      <c r="F29" s="69" t="s">
        <v>467</v>
      </c>
      <c r="G29" s="69">
        <v>2821001</v>
      </c>
      <c r="H29" s="69" t="s">
        <v>1195</v>
      </c>
      <c r="I29" s="69" t="s">
        <v>1141</v>
      </c>
      <c r="J29" s="69" t="s">
        <v>640</v>
      </c>
      <c r="K29" s="101">
        <v>-1181</v>
      </c>
      <c r="L29" s="102">
        <v>-1181</v>
      </c>
      <c r="M29" s="69">
        <v>-1181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 t="s">
        <v>470</v>
      </c>
      <c r="V29" s="69" t="s">
        <v>641</v>
      </c>
      <c r="W29" s="69" t="s">
        <v>642</v>
      </c>
    </row>
    <row r="30" spans="1:23" x14ac:dyDescent="0.3">
      <c r="A30" s="30" t="str">
        <f>VLOOKUP(I30,'Table (7)'!$B$3:$C$290,2,FALSE)</f>
        <v>EX L/T DFIT TX RESERVE - 1986 TRA</v>
      </c>
      <c r="B30" s="69">
        <v>50</v>
      </c>
      <c r="C30" s="69">
        <v>117</v>
      </c>
      <c r="D30" s="69" t="s">
        <v>1197</v>
      </c>
      <c r="E30" s="69" t="s">
        <v>466</v>
      </c>
      <c r="F30" s="69" t="s">
        <v>467</v>
      </c>
      <c r="G30" s="69">
        <v>2821001</v>
      </c>
      <c r="H30" s="69" t="s">
        <v>1196</v>
      </c>
      <c r="I30" s="69" t="s">
        <v>1142</v>
      </c>
      <c r="J30" s="69" t="s">
        <v>640</v>
      </c>
      <c r="K30" s="101">
        <v>-5003</v>
      </c>
      <c r="L30" s="102">
        <v>-5003</v>
      </c>
      <c r="M30" s="69">
        <v>-5003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 t="s">
        <v>470</v>
      </c>
      <c r="V30" s="69" t="s">
        <v>641</v>
      </c>
      <c r="W30" s="69" t="s">
        <v>642</v>
      </c>
    </row>
    <row r="31" spans="1:23" x14ac:dyDescent="0.3">
      <c r="A31" s="30" t="str">
        <f>VLOOKUP(I31,'Table (7)'!$B$3:$C$290,2,FALSE)</f>
        <v>BOOK VS. TAX DEPRECIATION</v>
      </c>
      <c r="B31" s="69">
        <v>50</v>
      </c>
      <c r="C31" s="69">
        <v>117</v>
      </c>
      <c r="D31" s="69" t="s">
        <v>1197</v>
      </c>
      <c r="E31" s="69" t="s">
        <v>466</v>
      </c>
      <c r="F31" s="69" t="s">
        <v>467</v>
      </c>
      <c r="G31" s="69">
        <v>2821001</v>
      </c>
      <c r="H31" s="69" t="s">
        <v>907</v>
      </c>
      <c r="I31" s="69" t="s">
        <v>144</v>
      </c>
      <c r="J31" s="69" t="s">
        <v>640</v>
      </c>
      <c r="K31" s="101">
        <v>8.25</v>
      </c>
      <c r="L31" s="102">
        <v>7.2</v>
      </c>
      <c r="M31" s="69">
        <v>8.25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 t="s">
        <v>470</v>
      </c>
      <c r="V31" s="69" t="s">
        <v>641</v>
      </c>
      <c r="W31" s="69" t="s">
        <v>642</v>
      </c>
    </row>
    <row r="32" spans="1:23" x14ac:dyDescent="0.3">
      <c r="A32" s="30" t="str">
        <f>VLOOKUP(I32,'Table (7)'!$B$3:$C$290,2,FALSE)</f>
        <v>BOOK VS. TAX DEPRECIATION</v>
      </c>
      <c r="B32" s="69">
        <v>50</v>
      </c>
      <c r="C32" s="69">
        <v>117</v>
      </c>
      <c r="D32" s="69" t="s">
        <v>1197</v>
      </c>
      <c r="E32" s="69" t="s">
        <v>466</v>
      </c>
      <c r="F32" s="69" t="s">
        <v>467</v>
      </c>
      <c r="G32" s="69">
        <v>2821001</v>
      </c>
      <c r="H32" s="69" t="s">
        <v>908</v>
      </c>
      <c r="I32" s="69" t="s">
        <v>145</v>
      </c>
      <c r="J32" s="69" t="s">
        <v>640</v>
      </c>
      <c r="K32" s="101">
        <v>-2</v>
      </c>
      <c r="L32" s="102">
        <v>-1</v>
      </c>
      <c r="M32" s="69">
        <v>-2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 t="s">
        <v>470</v>
      </c>
      <c r="V32" s="69" t="s">
        <v>641</v>
      </c>
      <c r="W32" s="69" t="s">
        <v>642</v>
      </c>
    </row>
    <row r="33" spans="1:23" x14ac:dyDescent="0.3">
      <c r="A33" s="30" t="str">
        <f>VLOOKUP(I33,'Table (7)'!$B$3:$C$290,2,FALSE)</f>
        <v>BOOK VS. TAX DEPRECIATION</v>
      </c>
      <c r="B33" s="69">
        <v>50</v>
      </c>
      <c r="C33" s="69">
        <v>117</v>
      </c>
      <c r="D33" s="69" t="s">
        <v>1197</v>
      </c>
      <c r="E33" s="69" t="s">
        <v>466</v>
      </c>
      <c r="F33" s="69" t="s">
        <v>467</v>
      </c>
      <c r="G33" s="69">
        <v>2821001</v>
      </c>
      <c r="H33" s="69" t="s">
        <v>911</v>
      </c>
      <c r="I33" s="69" t="s">
        <v>148</v>
      </c>
      <c r="J33" s="69" t="s">
        <v>640</v>
      </c>
      <c r="K33" s="101">
        <v>13031.2</v>
      </c>
      <c r="L33" s="102">
        <v>13340.25</v>
      </c>
      <c r="M33" s="69">
        <v>13031.2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 t="s">
        <v>470</v>
      </c>
      <c r="V33" s="69" t="s">
        <v>641</v>
      </c>
      <c r="W33" s="69" t="s">
        <v>642</v>
      </c>
    </row>
    <row r="34" spans="1:23" x14ac:dyDescent="0.3">
      <c r="A34" s="30" t="str">
        <f>VLOOKUP(I34,'Table (7)'!$B$3:$C$290,2,FALSE)</f>
        <v>BOOK VS. TAX DEPRECIATION</v>
      </c>
      <c r="B34" s="69">
        <v>50</v>
      </c>
      <c r="C34" s="69">
        <v>117</v>
      </c>
      <c r="D34" s="69" t="s">
        <v>1197</v>
      </c>
      <c r="E34" s="69" t="s">
        <v>466</v>
      </c>
      <c r="F34" s="69" t="s">
        <v>467</v>
      </c>
      <c r="G34" s="69">
        <v>2821001</v>
      </c>
      <c r="H34" s="69" t="s">
        <v>477</v>
      </c>
      <c r="I34" s="69" t="s">
        <v>150</v>
      </c>
      <c r="J34" s="69" t="s">
        <v>640</v>
      </c>
      <c r="K34" s="101">
        <v>-62801957.399999999</v>
      </c>
      <c r="L34" s="102">
        <v>-57153837.299999997</v>
      </c>
      <c r="M34" s="69">
        <v>-62801957.399999999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 t="s">
        <v>470</v>
      </c>
      <c r="V34" s="69" t="s">
        <v>641</v>
      </c>
      <c r="W34" s="69" t="s">
        <v>642</v>
      </c>
    </row>
    <row r="35" spans="1:23" x14ac:dyDescent="0.3">
      <c r="A35" s="30" t="str">
        <f>VLOOKUP(I35,'Table (7)'!$B$3:$C$290,2,FALSE)</f>
        <v>BOOK VS. TAX DEPRECIATION</v>
      </c>
      <c r="B35" s="69">
        <v>50</v>
      </c>
      <c r="C35" s="69">
        <v>117</v>
      </c>
      <c r="D35" s="69" t="s">
        <v>1197</v>
      </c>
      <c r="E35" s="69" t="s">
        <v>466</v>
      </c>
      <c r="F35" s="69" t="s">
        <v>467</v>
      </c>
      <c r="G35" s="69">
        <v>2821001</v>
      </c>
      <c r="H35" s="69" t="s">
        <v>478</v>
      </c>
      <c r="I35" s="69" t="s">
        <v>151</v>
      </c>
      <c r="J35" s="69" t="s">
        <v>640</v>
      </c>
      <c r="K35" s="101">
        <v>7585</v>
      </c>
      <c r="L35" s="102">
        <v>2439</v>
      </c>
      <c r="M35" s="69">
        <v>7585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 t="s">
        <v>470</v>
      </c>
      <c r="V35" s="69" t="s">
        <v>641</v>
      </c>
      <c r="W35" s="69" t="s">
        <v>642</v>
      </c>
    </row>
    <row r="36" spans="1:23" x14ac:dyDescent="0.3">
      <c r="A36" s="30" t="str">
        <f>VLOOKUP(I36,'Table (7)'!$B$3:$C$290,2,FALSE)</f>
        <v>BOOK VS. TAX DEPRECIATION</v>
      </c>
      <c r="B36" s="69">
        <v>50</v>
      </c>
      <c r="C36" s="69">
        <v>117</v>
      </c>
      <c r="D36" s="69" t="s">
        <v>1197</v>
      </c>
      <c r="E36" s="69" t="s">
        <v>466</v>
      </c>
      <c r="F36" s="69" t="s">
        <v>467</v>
      </c>
      <c r="G36" s="69">
        <v>2821001</v>
      </c>
      <c r="H36" s="69" t="s">
        <v>153</v>
      </c>
      <c r="I36" s="69" t="s">
        <v>152</v>
      </c>
      <c r="J36" s="69" t="s">
        <v>640</v>
      </c>
      <c r="K36" s="101">
        <v>-56862</v>
      </c>
      <c r="L36" s="102">
        <v>-56862</v>
      </c>
      <c r="M36" s="69">
        <v>-56862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 t="s">
        <v>470</v>
      </c>
      <c r="V36" s="69" t="s">
        <v>641</v>
      </c>
      <c r="W36" s="69" t="s">
        <v>642</v>
      </c>
    </row>
    <row r="37" spans="1:23" x14ac:dyDescent="0.3">
      <c r="A37" s="30" t="str">
        <f>VLOOKUP(I37,'Table (7)'!$B$3:$C$290,2,FALSE)</f>
        <v>CAPD INTEREST - SECTION 481(a) - CHANGE IN METHD</v>
      </c>
      <c r="B37" s="69">
        <v>50</v>
      </c>
      <c r="C37" s="69">
        <v>117</v>
      </c>
      <c r="D37" s="69" t="s">
        <v>1197</v>
      </c>
      <c r="E37" s="69" t="s">
        <v>466</v>
      </c>
      <c r="F37" s="69" t="s">
        <v>467</v>
      </c>
      <c r="G37" s="69">
        <v>2821001</v>
      </c>
      <c r="H37" s="69" t="s">
        <v>83</v>
      </c>
      <c r="I37" s="69" t="s">
        <v>154</v>
      </c>
      <c r="J37" s="69" t="s">
        <v>640</v>
      </c>
      <c r="K37" s="101">
        <v>-1137.1500000000001</v>
      </c>
      <c r="L37" s="102">
        <v>-956.9</v>
      </c>
      <c r="M37" s="69">
        <v>-1137.1500000000001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 t="s">
        <v>470</v>
      </c>
      <c r="V37" s="69" t="s">
        <v>641</v>
      </c>
      <c r="W37" s="69" t="s">
        <v>642</v>
      </c>
    </row>
    <row r="38" spans="1:23" x14ac:dyDescent="0.3">
      <c r="A38" s="30" t="str">
        <f>VLOOKUP(I38,'Table (7)'!$B$3:$C$290,2,FALSE)</f>
        <v>R &amp; D DEDUCTION - SECTION 174</v>
      </c>
      <c r="B38" s="69">
        <v>50</v>
      </c>
      <c r="C38" s="69">
        <v>117</v>
      </c>
      <c r="D38" s="69" t="s">
        <v>1197</v>
      </c>
      <c r="E38" s="69" t="s">
        <v>466</v>
      </c>
      <c r="F38" s="69" t="s">
        <v>467</v>
      </c>
      <c r="G38" s="69">
        <v>2821001</v>
      </c>
      <c r="H38" s="69" t="s">
        <v>481</v>
      </c>
      <c r="I38" s="69" t="s">
        <v>160</v>
      </c>
      <c r="J38" s="69" t="s">
        <v>640</v>
      </c>
      <c r="K38" s="101">
        <v>-1130873.45</v>
      </c>
      <c r="L38" s="102">
        <v>-1130873.45</v>
      </c>
      <c r="M38" s="69">
        <v>-1130873.45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 t="s">
        <v>470</v>
      </c>
      <c r="V38" s="69" t="s">
        <v>641</v>
      </c>
      <c r="W38" s="69" t="s">
        <v>642</v>
      </c>
    </row>
    <row r="39" spans="1:23" x14ac:dyDescent="0.3">
      <c r="A39" s="30" t="str">
        <f>VLOOKUP(I39,'Table (7)'!$B$3:$C$290,2,FALSE)</f>
        <v>BK PLANT IN SERVICE-SFAS 143-ARO</v>
      </c>
      <c r="B39" s="69">
        <v>50</v>
      </c>
      <c r="C39" s="69">
        <v>117</v>
      </c>
      <c r="D39" s="69" t="s">
        <v>1197</v>
      </c>
      <c r="E39" s="69" t="s">
        <v>466</v>
      </c>
      <c r="F39" s="69" t="s">
        <v>467</v>
      </c>
      <c r="G39" s="69">
        <v>2821001</v>
      </c>
      <c r="H39" s="69" t="s">
        <v>65</v>
      </c>
      <c r="I39" s="69" t="s">
        <v>168</v>
      </c>
      <c r="J39" s="69" t="s">
        <v>640</v>
      </c>
      <c r="K39" s="101">
        <v>-24695529.969999999</v>
      </c>
      <c r="L39" s="102">
        <v>-25473199.559999999</v>
      </c>
      <c r="M39" s="69">
        <v>-24695529.969999999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 t="s">
        <v>470</v>
      </c>
      <c r="V39" s="69" t="s">
        <v>641</v>
      </c>
      <c r="W39" s="69" t="s">
        <v>642</v>
      </c>
    </row>
    <row r="40" spans="1:23" x14ac:dyDescent="0.3">
      <c r="A40" s="30" t="str">
        <f>VLOOKUP(I40,'Table (7)'!$B$3:$C$290,2,FALSE)</f>
        <v>NORMALIZED BASIS DIFFS - TRANSFERRED PLANTS</v>
      </c>
      <c r="B40" s="69">
        <v>50</v>
      </c>
      <c r="C40" s="69">
        <v>117</v>
      </c>
      <c r="D40" s="69" t="s">
        <v>1197</v>
      </c>
      <c r="E40" s="69" t="s">
        <v>466</v>
      </c>
      <c r="F40" s="69" t="s">
        <v>467</v>
      </c>
      <c r="G40" s="69">
        <v>2821001</v>
      </c>
      <c r="H40" s="69" t="s">
        <v>643</v>
      </c>
      <c r="I40" s="69" t="s">
        <v>644</v>
      </c>
      <c r="J40" s="69" t="s">
        <v>640</v>
      </c>
      <c r="K40" s="101">
        <v>0</v>
      </c>
      <c r="L40" s="102">
        <v>-4206520.5</v>
      </c>
      <c r="M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 t="s">
        <v>470</v>
      </c>
      <c r="V40" s="69" t="s">
        <v>641</v>
      </c>
      <c r="W40" s="69" t="s">
        <v>642</v>
      </c>
    </row>
    <row r="41" spans="1:23" x14ac:dyDescent="0.3">
      <c r="A41" s="30" t="str">
        <f>VLOOKUP(I41,'Table (7)'!$B$3:$C$290,2,FALSE)</f>
        <v>DFIT GENERATION PLANT</v>
      </c>
      <c r="B41" s="69">
        <v>50</v>
      </c>
      <c r="C41" s="69">
        <v>117</v>
      </c>
      <c r="D41" s="69" t="s">
        <v>1197</v>
      </c>
      <c r="E41" s="69" t="s">
        <v>466</v>
      </c>
      <c r="F41" s="69" t="s">
        <v>467</v>
      </c>
      <c r="G41" s="69">
        <v>2821001</v>
      </c>
      <c r="H41" s="69" t="s">
        <v>485</v>
      </c>
      <c r="I41" s="69" t="s">
        <v>486</v>
      </c>
      <c r="J41" s="69" t="s">
        <v>640</v>
      </c>
      <c r="K41" s="101">
        <v>-4360925.0999999996</v>
      </c>
      <c r="L41" s="102">
        <v>0</v>
      </c>
      <c r="M41" s="69">
        <v>-4360925.0999999996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 t="s">
        <v>470</v>
      </c>
      <c r="V41" s="69" t="s">
        <v>641</v>
      </c>
      <c r="W41" s="69" t="s">
        <v>642</v>
      </c>
    </row>
    <row r="42" spans="1:23" x14ac:dyDescent="0.3">
      <c r="A42" s="30" t="str">
        <f>VLOOKUP(I42,'Table (7)'!$B$3:$C$290,2,FALSE)</f>
        <v>GAIN/LOSS ON ACRS/MACRS PROPERTY</v>
      </c>
      <c r="B42" s="69">
        <v>50</v>
      </c>
      <c r="C42" s="69">
        <v>117</v>
      </c>
      <c r="D42" s="69" t="s">
        <v>1197</v>
      </c>
      <c r="E42" s="69" t="s">
        <v>466</v>
      </c>
      <c r="F42" s="69" t="s">
        <v>467</v>
      </c>
      <c r="G42" s="69">
        <v>2821001</v>
      </c>
      <c r="H42" s="69" t="s">
        <v>98</v>
      </c>
      <c r="I42" s="69" t="s">
        <v>170</v>
      </c>
      <c r="J42" s="69" t="s">
        <v>640</v>
      </c>
      <c r="K42" s="101">
        <v>-9752945.9000000004</v>
      </c>
      <c r="L42" s="102">
        <v>-17131352.25</v>
      </c>
      <c r="M42" s="69">
        <v>-9752945.9000000004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 t="s">
        <v>470</v>
      </c>
      <c r="V42" s="69" t="s">
        <v>641</v>
      </c>
      <c r="W42" s="69" t="s">
        <v>642</v>
      </c>
    </row>
    <row r="43" spans="1:23" x14ac:dyDescent="0.3">
      <c r="A43" s="30" t="str">
        <f>VLOOKUP(I43,'Table (7)'!$B$3:$C$290,2,FALSE)</f>
        <v>GAIN/LOSS ON ACRS/MACRS PROPERTY</v>
      </c>
      <c r="B43" s="69">
        <v>50</v>
      </c>
      <c r="C43" s="69">
        <v>117</v>
      </c>
      <c r="D43" s="69" t="s">
        <v>1197</v>
      </c>
      <c r="E43" s="69" t="s">
        <v>466</v>
      </c>
      <c r="F43" s="69" t="s">
        <v>467</v>
      </c>
      <c r="G43" s="69">
        <v>2821001</v>
      </c>
      <c r="H43" s="69" t="s">
        <v>489</v>
      </c>
      <c r="I43" s="69" t="s">
        <v>171</v>
      </c>
      <c r="J43" s="69" t="s">
        <v>640</v>
      </c>
      <c r="K43" s="101">
        <v>2827241.21</v>
      </c>
      <c r="L43" s="102">
        <v>3521258.21</v>
      </c>
      <c r="M43" s="69">
        <v>2827241.21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 t="s">
        <v>470</v>
      </c>
      <c r="V43" s="69" t="s">
        <v>641</v>
      </c>
      <c r="W43" s="69" t="s">
        <v>642</v>
      </c>
    </row>
    <row r="44" spans="1:23" x14ac:dyDescent="0.3">
      <c r="A44" s="30" t="str">
        <f>VLOOKUP(I44,'Table (7)'!$B$3:$C$290,2,FALSE)</f>
        <v>GAIN/LOSS ON ACRS/MACRS-BK/TX UNIT PROP</v>
      </c>
      <c r="B44" s="69">
        <v>50</v>
      </c>
      <c r="C44" s="69">
        <v>117</v>
      </c>
      <c r="D44" s="69" t="s">
        <v>1197</v>
      </c>
      <c r="E44" s="69" t="s">
        <v>466</v>
      </c>
      <c r="F44" s="69" t="s">
        <v>467</v>
      </c>
      <c r="G44" s="69">
        <v>2821001</v>
      </c>
      <c r="H44" s="69" t="s">
        <v>490</v>
      </c>
      <c r="I44" s="69" t="s">
        <v>172</v>
      </c>
      <c r="J44" s="69" t="s">
        <v>640</v>
      </c>
      <c r="K44" s="101">
        <v>2538773.12</v>
      </c>
      <c r="L44" s="102">
        <v>1727532.97</v>
      </c>
      <c r="M44" s="69">
        <v>2538773.12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 t="s">
        <v>470</v>
      </c>
      <c r="V44" s="69" t="s">
        <v>641</v>
      </c>
      <c r="W44" s="69" t="s">
        <v>642</v>
      </c>
    </row>
    <row r="45" spans="1:23" x14ac:dyDescent="0.3">
      <c r="A45" s="30" t="str">
        <f>VLOOKUP(I45,'Table (7)'!$B$3:$C$290,2,FALSE)</f>
        <v>ABFUDC</v>
      </c>
      <c r="B45" s="69">
        <v>50</v>
      </c>
      <c r="C45" s="69">
        <v>117</v>
      </c>
      <c r="D45" s="69" t="s">
        <v>1197</v>
      </c>
      <c r="E45" s="69" t="s">
        <v>466</v>
      </c>
      <c r="F45" s="69" t="s">
        <v>467</v>
      </c>
      <c r="G45" s="69">
        <v>2821001</v>
      </c>
      <c r="H45" s="69" t="s">
        <v>31</v>
      </c>
      <c r="I45" s="69" t="s">
        <v>174</v>
      </c>
      <c r="J45" s="69" t="s">
        <v>640</v>
      </c>
      <c r="K45" s="101">
        <v>-3460498.11</v>
      </c>
      <c r="L45" s="102">
        <v>-3581732.26</v>
      </c>
      <c r="M45" s="69">
        <v>-3460498.11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 t="s">
        <v>470</v>
      </c>
      <c r="V45" s="69" t="s">
        <v>641</v>
      </c>
      <c r="W45" s="69" t="s">
        <v>642</v>
      </c>
    </row>
    <row r="46" spans="1:23" x14ac:dyDescent="0.3">
      <c r="A46" s="30" t="str">
        <f>VLOOKUP(I46,'Table (7)'!$B$3:$C$290,2,FALSE)</f>
        <v>ABFUDC</v>
      </c>
      <c r="B46" s="69">
        <v>50</v>
      </c>
      <c r="C46" s="69">
        <v>117</v>
      </c>
      <c r="D46" s="69" t="s">
        <v>1197</v>
      </c>
      <c r="E46" s="69" t="s">
        <v>466</v>
      </c>
      <c r="F46" s="69" t="s">
        <v>467</v>
      </c>
      <c r="G46" s="69">
        <v>2821001</v>
      </c>
      <c r="H46" s="69" t="s">
        <v>491</v>
      </c>
      <c r="I46" s="69" t="s">
        <v>175</v>
      </c>
      <c r="J46" s="69" t="s">
        <v>640</v>
      </c>
      <c r="K46" s="101">
        <v>1389097.09</v>
      </c>
      <c r="L46" s="102">
        <v>1497263.09</v>
      </c>
      <c r="M46" s="69">
        <v>1389097.09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 t="s">
        <v>470</v>
      </c>
      <c r="V46" s="69" t="s">
        <v>641</v>
      </c>
      <c r="W46" s="69" t="s">
        <v>642</v>
      </c>
    </row>
    <row r="47" spans="1:23" x14ac:dyDescent="0.3">
      <c r="A47" s="30" t="str">
        <f>VLOOKUP(I47,'Table (7)'!$B$3:$C$290,2,FALSE)</f>
        <v>TAXES CAPITALIZED</v>
      </c>
      <c r="B47" s="69">
        <v>50</v>
      </c>
      <c r="C47" s="69">
        <v>117</v>
      </c>
      <c r="D47" s="69" t="s">
        <v>1197</v>
      </c>
      <c r="E47" s="69" t="s">
        <v>466</v>
      </c>
      <c r="F47" s="69" t="s">
        <v>467</v>
      </c>
      <c r="G47" s="69">
        <v>2821001</v>
      </c>
      <c r="H47" s="69" t="s">
        <v>32</v>
      </c>
      <c r="I47" s="69" t="s">
        <v>206</v>
      </c>
      <c r="J47" s="69" t="s">
        <v>640</v>
      </c>
      <c r="K47" s="101">
        <v>-473144</v>
      </c>
      <c r="L47" s="102">
        <v>-473144</v>
      </c>
      <c r="M47" s="69">
        <v>-473144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 t="s">
        <v>470</v>
      </c>
      <c r="V47" s="69" t="s">
        <v>641</v>
      </c>
      <c r="W47" s="69" t="s">
        <v>642</v>
      </c>
    </row>
    <row r="48" spans="1:23" x14ac:dyDescent="0.3">
      <c r="A48" s="30" t="str">
        <f>VLOOKUP(I48,'Table (7)'!$B$3:$C$290,2,FALSE)</f>
        <v>TAXES CAPITALIZED</v>
      </c>
      <c r="B48" s="69">
        <v>50</v>
      </c>
      <c r="C48" s="69">
        <v>117</v>
      </c>
      <c r="D48" s="69" t="s">
        <v>1197</v>
      </c>
      <c r="E48" s="69" t="s">
        <v>466</v>
      </c>
      <c r="F48" s="69" t="s">
        <v>467</v>
      </c>
      <c r="G48" s="69">
        <v>2821001</v>
      </c>
      <c r="H48" s="69" t="s">
        <v>504</v>
      </c>
      <c r="I48" s="69" t="s">
        <v>208</v>
      </c>
      <c r="J48" s="69" t="s">
        <v>640</v>
      </c>
      <c r="K48" s="101">
        <v>473144.16</v>
      </c>
      <c r="L48" s="102">
        <v>473144.16</v>
      </c>
      <c r="M48" s="69">
        <v>473144.16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 t="s">
        <v>470</v>
      </c>
      <c r="V48" s="69" t="s">
        <v>641</v>
      </c>
      <c r="W48" s="69" t="s">
        <v>642</v>
      </c>
    </row>
    <row r="49" spans="1:23" x14ac:dyDescent="0.3">
      <c r="A49" s="30" t="str">
        <f>VLOOKUP(I49,'Table (7)'!$B$3:$C$290,2,FALSE)</f>
        <v>PENSIONS CAPITALIZED</v>
      </c>
      <c r="B49" s="69">
        <v>50</v>
      </c>
      <c r="C49" s="69">
        <v>117</v>
      </c>
      <c r="D49" s="69" t="s">
        <v>1197</v>
      </c>
      <c r="E49" s="69" t="s">
        <v>466</v>
      </c>
      <c r="F49" s="69" t="s">
        <v>467</v>
      </c>
      <c r="G49" s="69">
        <v>2821001</v>
      </c>
      <c r="H49" s="69" t="s">
        <v>33</v>
      </c>
      <c r="I49" s="69" t="s">
        <v>224</v>
      </c>
      <c r="J49" s="69" t="s">
        <v>640</v>
      </c>
      <c r="K49" s="101">
        <v>-63444</v>
      </c>
      <c r="L49" s="102">
        <v>-63444</v>
      </c>
      <c r="M49" s="69">
        <v>-63444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 t="s">
        <v>470</v>
      </c>
      <c r="V49" s="69" t="s">
        <v>641</v>
      </c>
      <c r="W49" s="69" t="s">
        <v>642</v>
      </c>
    </row>
    <row r="50" spans="1:23" x14ac:dyDescent="0.3">
      <c r="A50" s="30" t="str">
        <f>VLOOKUP(I50,'Table (7)'!$B$3:$C$290,2,FALSE)</f>
        <v>PENSIONS CAPITALIZED</v>
      </c>
      <c r="B50" s="69">
        <v>50</v>
      </c>
      <c r="C50" s="69">
        <v>117</v>
      </c>
      <c r="D50" s="69" t="s">
        <v>1197</v>
      </c>
      <c r="E50" s="69" t="s">
        <v>466</v>
      </c>
      <c r="F50" s="69" t="s">
        <v>467</v>
      </c>
      <c r="G50" s="69">
        <v>2821001</v>
      </c>
      <c r="H50" s="69" t="s">
        <v>505</v>
      </c>
      <c r="I50" s="69" t="s">
        <v>226</v>
      </c>
      <c r="J50" s="69" t="s">
        <v>640</v>
      </c>
      <c r="K50" s="101">
        <v>63444.13</v>
      </c>
      <c r="L50" s="102">
        <v>63444.13</v>
      </c>
      <c r="M50" s="69">
        <v>63444.13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 t="s">
        <v>470</v>
      </c>
      <c r="V50" s="69" t="s">
        <v>641</v>
      </c>
      <c r="W50" s="69" t="s">
        <v>642</v>
      </c>
    </row>
    <row r="51" spans="1:23" x14ac:dyDescent="0.3">
      <c r="A51" s="30" t="str">
        <f>VLOOKUP(I51,'Table (7)'!$B$3:$C$290,2,FALSE)</f>
        <v>SAVINGS PLAN CAPITALIZED</v>
      </c>
      <c r="B51" s="69">
        <v>50</v>
      </c>
      <c r="C51" s="69">
        <v>117</v>
      </c>
      <c r="D51" s="69" t="s">
        <v>1197</v>
      </c>
      <c r="E51" s="69" t="s">
        <v>466</v>
      </c>
      <c r="F51" s="69" t="s">
        <v>467</v>
      </c>
      <c r="G51" s="69">
        <v>2821001</v>
      </c>
      <c r="H51" s="69" t="s">
        <v>35</v>
      </c>
      <c r="I51" s="69" t="s">
        <v>240</v>
      </c>
      <c r="J51" s="69" t="s">
        <v>640</v>
      </c>
      <c r="K51" s="101">
        <v>-30082</v>
      </c>
      <c r="L51" s="102">
        <v>-30082</v>
      </c>
      <c r="M51" s="69">
        <v>-30082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 t="s">
        <v>470</v>
      </c>
      <c r="V51" s="69" t="s">
        <v>641</v>
      </c>
      <c r="W51" s="69" t="s">
        <v>642</v>
      </c>
    </row>
    <row r="52" spans="1:23" x14ac:dyDescent="0.3">
      <c r="A52" s="30" t="str">
        <f>VLOOKUP(I52,'Table (7)'!$B$3:$C$290,2,FALSE)</f>
        <v>SAVINGS PLAN CAPITALIZED</v>
      </c>
      <c r="B52" s="69">
        <v>50</v>
      </c>
      <c r="C52" s="69">
        <v>117</v>
      </c>
      <c r="D52" s="69" t="s">
        <v>1197</v>
      </c>
      <c r="E52" s="69" t="s">
        <v>466</v>
      </c>
      <c r="F52" s="69" t="s">
        <v>467</v>
      </c>
      <c r="G52" s="69">
        <v>2821001</v>
      </c>
      <c r="H52" s="69" t="s">
        <v>506</v>
      </c>
      <c r="I52" s="69" t="s">
        <v>242</v>
      </c>
      <c r="J52" s="69" t="s">
        <v>640</v>
      </c>
      <c r="K52" s="101">
        <v>30081.91</v>
      </c>
      <c r="L52" s="102">
        <v>30081.91</v>
      </c>
      <c r="M52" s="69">
        <v>30081.91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 t="s">
        <v>470</v>
      </c>
      <c r="V52" s="69" t="s">
        <v>641</v>
      </c>
      <c r="W52" s="69" t="s">
        <v>642</v>
      </c>
    </row>
    <row r="53" spans="1:23" x14ac:dyDescent="0.3">
      <c r="A53" s="30" t="str">
        <f>VLOOKUP(I53,'Table (7)'!$B$3:$C$290,2,FALSE)</f>
        <v>PERCENT REPAIR ALLOWANCE</v>
      </c>
      <c r="B53" s="69">
        <v>50</v>
      </c>
      <c r="C53" s="69">
        <v>117</v>
      </c>
      <c r="D53" s="69" t="s">
        <v>1197</v>
      </c>
      <c r="E53" s="69" t="s">
        <v>466</v>
      </c>
      <c r="F53" s="69" t="s">
        <v>467</v>
      </c>
      <c r="G53" s="69">
        <v>2821001</v>
      </c>
      <c r="H53" s="69" t="s">
        <v>36</v>
      </c>
      <c r="I53" s="69" t="s">
        <v>268</v>
      </c>
      <c r="J53" s="69" t="s">
        <v>640</v>
      </c>
      <c r="K53" s="101">
        <v>-5456872.0999999996</v>
      </c>
      <c r="L53" s="102">
        <v>-5456872.0999999996</v>
      </c>
      <c r="M53" s="69">
        <v>-5456872.0999999996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 t="s">
        <v>470</v>
      </c>
      <c r="V53" s="69" t="s">
        <v>641</v>
      </c>
      <c r="W53" s="69" t="s">
        <v>642</v>
      </c>
    </row>
    <row r="54" spans="1:23" x14ac:dyDescent="0.3">
      <c r="A54" s="30" t="str">
        <f>VLOOKUP(I54,'Table (7)'!$B$3:$C$290,2,FALSE)</f>
        <v>PERCENT REPAIR ALLOWANCE</v>
      </c>
      <c r="B54" s="69">
        <v>50</v>
      </c>
      <c r="C54" s="69">
        <v>117</v>
      </c>
      <c r="D54" s="69" t="s">
        <v>1197</v>
      </c>
      <c r="E54" s="69" t="s">
        <v>466</v>
      </c>
      <c r="F54" s="69" t="s">
        <v>467</v>
      </c>
      <c r="G54" s="69">
        <v>2821001</v>
      </c>
      <c r="H54" s="69" t="s">
        <v>507</v>
      </c>
      <c r="I54" s="69" t="s">
        <v>269</v>
      </c>
      <c r="J54" s="69" t="s">
        <v>640</v>
      </c>
      <c r="K54" s="101">
        <v>2706312.09</v>
      </c>
      <c r="L54" s="102">
        <v>2864340.09</v>
      </c>
      <c r="M54" s="69">
        <v>2706312.09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 t="s">
        <v>470</v>
      </c>
      <c r="V54" s="69" t="s">
        <v>641</v>
      </c>
      <c r="W54" s="69" t="s">
        <v>642</v>
      </c>
    </row>
    <row r="55" spans="1:23" x14ac:dyDescent="0.3">
      <c r="A55" s="30" t="str">
        <f>VLOOKUP(I55,'Table (7)'!$B$3:$C$290,2,FALSE)</f>
        <v>BOOK/TAX UNIT OF PROPERTY ADJ</v>
      </c>
      <c r="B55" s="69">
        <v>50</v>
      </c>
      <c r="C55" s="69">
        <v>117</v>
      </c>
      <c r="D55" s="69" t="s">
        <v>1197</v>
      </c>
      <c r="E55" s="69" t="s">
        <v>466</v>
      </c>
      <c r="F55" s="69" t="s">
        <v>467</v>
      </c>
      <c r="G55" s="69">
        <v>2821001</v>
      </c>
      <c r="H55" s="69" t="s">
        <v>104</v>
      </c>
      <c r="I55" s="69" t="s">
        <v>270</v>
      </c>
      <c r="J55" s="69" t="s">
        <v>640</v>
      </c>
      <c r="K55" s="101">
        <v>-13910301.65</v>
      </c>
      <c r="L55" s="102">
        <v>-16042293.75</v>
      </c>
      <c r="M55" s="69">
        <v>-13910301.65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 t="s">
        <v>470</v>
      </c>
      <c r="V55" s="69" t="s">
        <v>641</v>
      </c>
      <c r="W55" s="69" t="s">
        <v>642</v>
      </c>
    </row>
    <row r="56" spans="1:23" x14ac:dyDescent="0.3">
      <c r="A56" s="30" t="str">
        <f>VLOOKUP(I56,'Table (7)'!$B$3:$C$290,2,FALSE)</f>
        <v>BK/TAX UNIT OF PROPERTY ADJ-SEC 481 ADJ</v>
      </c>
      <c r="B56" s="69">
        <v>50</v>
      </c>
      <c r="C56" s="69">
        <v>117</v>
      </c>
      <c r="D56" s="69" t="s">
        <v>1197</v>
      </c>
      <c r="E56" s="69" t="s">
        <v>466</v>
      </c>
      <c r="F56" s="69" t="s">
        <v>467</v>
      </c>
      <c r="G56" s="69">
        <v>2821001</v>
      </c>
      <c r="H56" s="69" t="s">
        <v>508</v>
      </c>
      <c r="I56" s="69" t="s">
        <v>271</v>
      </c>
      <c r="J56" s="69" t="s">
        <v>640</v>
      </c>
      <c r="K56" s="101">
        <v>-23820144.949999999</v>
      </c>
      <c r="L56" s="102">
        <v>-24682619.850000001</v>
      </c>
      <c r="M56" s="69">
        <v>-23820144.949999999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 t="s">
        <v>470</v>
      </c>
      <c r="V56" s="69" t="s">
        <v>641</v>
      </c>
      <c r="W56" s="69" t="s">
        <v>642</v>
      </c>
    </row>
    <row r="57" spans="1:23" x14ac:dyDescent="0.3">
      <c r="A57" s="30" t="str">
        <f>VLOOKUP(I57,'Table (7)'!$B$3:$C$290,2,FALSE)</f>
        <v>REMOVAL CST - NORMALIZED</v>
      </c>
      <c r="B57" s="69">
        <v>50</v>
      </c>
      <c r="C57" s="69">
        <v>117</v>
      </c>
      <c r="D57" s="69" t="s">
        <v>1197</v>
      </c>
      <c r="E57" s="69" t="s">
        <v>466</v>
      </c>
      <c r="F57" s="69" t="s">
        <v>467</v>
      </c>
      <c r="G57" s="69">
        <v>2821001</v>
      </c>
      <c r="H57" s="69" t="s">
        <v>1165</v>
      </c>
      <c r="I57" s="69" t="s">
        <v>1198</v>
      </c>
      <c r="J57" s="69" t="s">
        <v>640</v>
      </c>
      <c r="K57" s="101">
        <v>-979300</v>
      </c>
      <c r="L57" s="102">
        <v>-641376.4</v>
      </c>
      <c r="M57" s="69">
        <v>-979300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 t="s">
        <v>470</v>
      </c>
      <c r="V57" s="69" t="s">
        <v>641</v>
      </c>
      <c r="W57" s="69" t="s">
        <v>642</v>
      </c>
    </row>
    <row r="58" spans="1:23" x14ac:dyDescent="0.3">
      <c r="A58" s="30" t="str">
        <f>VLOOKUP(I58,'Table (7)'!$B$3:$C$290,2,FALSE)</f>
        <v>EXCESS FIT % RATE CHANGE</v>
      </c>
      <c r="B58" s="69">
        <v>50</v>
      </c>
      <c r="C58" s="69">
        <v>180</v>
      </c>
      <c r="D58" s="69" t="s">
        <v>1199</v>
      </c>
      <c r="E58" s="69" t="s">
        <v>466</v>
      </c>
      <c r="F58" s="69" t="s">
        <v>467</v>
      </c>
      <c r="G58" s="69">
        <v>2821001</v>
      </c>
      <c r="H58" s="69" t="s">
        <v>1140</v>
      </c>
      <c r="I58" s="69" t="s">
        <v>1139</v>
      </c>
      <c r="J58" s="69" t="s">
        <v>640</v>
      </c>
      <c r="K58" s="101">
        <v>395</v>
      </c>
      <c r="L58" s="102">
        <v>395</v>
      </c>
      <c r="M58" s="69">
        <v>395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 t="s">
        <v>470</v>
      </c>
      <c r="V58" s="69" t="s">
        <v>641</v>
      </c>
      <c r="W58" s="69" t="s">
        <v>642</v>
      </c>
    </row>
    <row r="59" spans="1:23" x14ac:dyDescent="0.3">
      <c r="A59" s="30" t="str">
        <f>VLOOKUP(I59,'Table (7)'!$B$3:$C$290,2,FALSE)</f>
        <v>EXCESS FIT % RATE CHANGE</v>
      </c>
      <c r="B59" s="69">
        <v>50</v>
      </c>
      <c r="C59" s="69">
        <v>180</v>
      </c>
      <c r="D59" s="69" t="s">
        <v>1199</v>
      </c>
      <c r="E59" s="69" t="s">
        <v>466</v>
      </c>
      <c r="F59" s="69" t="s">
        <v>467</v>
      </c>
      <c r="G59" s="69">
        <v>2821001</v>
      </c>
      <c r="H59" s="69" t="s">
        <v>1195</v>
      </c>
      <c r="I59" s="69" t="s">
        <v>1141</v>
      </c>
      <c r="J59" s="69" t="s">
        <v>640</v>
      </c>
      <c r="K59" s="101">
        <v>-1659</v>
      </c>
      <c r="L59" s="102">
        <v>-1659</v>
      </c>
      <c r="M59" s="69">
        <v>-1659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 t="s">
        <v>470</v>
      </c>
      <c r="V59" s="69" t="s">
        <v>641</v>
      </c>
      <c r="W59" s="69" t="s">
        <v>642</v>
      </c>
    </row>
    <row r="60" spans="1:23" x14ac:dyDescent="0.3">
      <c r="A60" s="30" t="str">
        <f>VLOOKUP(I60,'Table (7)'!$B$3:$C$290,2,FALSE)</f>
        <v>EX L/T DFIT TX RESERVE - 1986 TRA</v>
      </c>
      <c r="B60" s="69">
        <v>50</v>
      </c>
      <c r="C60" s="69">
        <v>180</v>
      </c>
      <c r="D60" s="69" t="s">
        <v>1199</v>
      </c>
      <c r="E60" s="69" t="s">
        <v>466</v>
      </c>
      <c r="F60" s="69" t="s">
        <v>467</v>
      </c>
      <c r="G60" s="69">
        <v>2821001</v>
      </c>
      <c r="H60" s="69" t="s">
        <v>1196</v>
      </c>
      <c r="I60" s="69" t="s">
        <v>1142</v>
      </c>
      <c r="J60" s="69" t="s">
        <v>640</v>
      </c>
      <c r="K60" s="101">
        <v>-7027</v>
      </c>
      <c r="L60" s="102">
        <v>-7027</v>
      </c>
      <c r="M60" s="69">
        <v>-7027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 t="s">
        <v>470</v>
      </c>
      <c r="V60" s="69" t="s">
        <v>641</v>
      </c>
      <c r="W60" s="69" t="s">
        <v>642</v>
      </c>
    </row>
    <row r="61" spans="1:23" x14ac:dyDescent="0.3">
      <c r="A61" s="30" t="str">
        <f>VLOOKUP(I61,'Table (7)'!$B$3:$C$290,2,FALSE)</f>
        <v>BOOK VS. TAX DEPRECIATION</v>
      </c>
      <c r="B61" s="69">
        <v>50</v>
      </c>
      <c r="C61" s="69">
        <v>180</v>
      </c>
      <c r="D61" s="69" t="s">
        <v>1199</v>
      </c>
      <c r="E61" s="69" t="s">
        <v>466</v>
      </c>
      <c r="F61" s="69" t="s">
        <v>467</v>
      </c>
      <c r="G61" s="69">
        <v>2821001</v>
      </c>
      <c r="H61" s="69" t="s">
        <v>907</v>
      </c>
      <c r="I61" s="69" t="s">
        <v>144</v>
      </c>
      <c r="J61" s="69" t="s">
        <v>640</v>
      </c>
      <c r="K61" s="101">
        <v>-21.9</v>
      </c>
      <c r="L61" s="102">
        <v>-19.8</v>
      </c>
      <c r="M61" s="69">
        <v>-21.9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 t="s">
        <v>470</v>
      </c>
      <c r="V61" s="69" t="s">
        <v>641</v>
      </c>
      <c r="W61" s="69" t="s">
        <v>642</v>
      </c>
    </row>
    <row r="62" spans="1:23" x14ac:dyDescent="0.3">
      <c r="A62" s="30" t="str">
        <f>VLOOKUP(I62,'Table (7)'!$B$3:$C$290,2,FALSE)</f>
        <v>BOOK VS. TAX DEPRECIATION</v>
      </c>
      <c r="B62" s="69">
        <v>50</v>
      </c>
      <c r="C62" s="69">
        <v>180</v>
      </c>
      <c r="D62" s="69" t="s">
        <v>1199</v>
      </c>
      <c r="E62" s="69" t="s">
        <v>466</v>
      </c>
      <c r="F62" s="69" t="s">
        <v>467</v>
      </c>
      <c r="G62" s="69">
        <v>2821001</v>
      </c>
      <c r="H62" s="69" t="s">
        <v>908</v>
      </c>
      <c r="I62" s="69" t="s">
        <v>145</v>
      </c>
      <c r="J62" s="69" t="s">
        <v>640</v>
      </c>
      <c r="K62" s="101">
        <v>-6</v>
      </c>
      <c r="L62" s="102">
        <v>-6</v>
      </c>
      <c r="M62" s="69">
        <v>-6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 t="s">
        <v>470</v>
      </c>
      <c r="V62" s="69" t="s">
        <v>641</v>
      </c>
      <c r="W62" s="69" t="s">
        <v>642</v>
      </c>
    </row>
    <row r="63" spans="1:23" x14ac:dyDescent="0.3">
      <c r="A63" s="30" t="str">
        <f>VLOOKUP(I63,'Table (7)'!$B$3:$C$290,2,FALSE)</f>
        <v>BOOK VS. TAX DEPRECIATION</v>
      </c>
      <c r="B63" s="69">
        <v>50</v>
      </c>
      <c r="C63" s="69">
        <v>180</v>
      </c>
      <c r="D63" s="69" t="s">
        <v>1199</v>
      </c>
      <c r="E63" s="69" t="s">
        <v>466</v>
      </c>
      <c r="F63" s="69" t="s">
        <v>467</v>
      </c>
      <c r="G63" s="69">
        <v>2821001</v>
      </c>
      <c r="H63" s="69" t="s">
        <v>911</v>
      </c>
      <c r="I63" s="69" t="s">
        <v>148</v>
      </c>
      <c r="J63" s="69" t="s">
        <v>640</v>
      </c>
      <c r="K63" s="101">
        <v>-0.4</v>
      </c>
      <c r="L63" s="102">
        <v>-0.4</v>
      </c>
      <c r="M63" s="69">
        <v>-0.4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 t="s">
        <v>470</v>
      </c>
      <c r="V63" s="69" t="s">
        <v>641</v>
      </c>
      <c r="W63" s="69" t="s">
        <v>642</v>
      </c>
    </row>
    <row r="64" spans="1:23" x14ac:dyDescent="0.3">
      <c r="A64" s="30" t="str">
        <f>VLOOKUP(I64,'Table (7)'!$B$3:$C$290,2,FALSE)</f>
        <v>BOOK VS. TAX DEPRECIATION</v>
      </c>
      <c r="B64" s="69">
        <v>50</v>
      </c>
      <c r="C64" s="69">
        <v>180</v>
      </c>
      <c r="D64" s="69" t="s">
        <v>1199</v>
      </c>
      <c r="E64" s="69" t="s">
        <v>466</v>
      </c>
      <c r="F64" s="69" t="s">
        <v>467</v>
      </c>
      <c r="G64" s="69">
        <v>2821001</v>
      </c>
      <c r="H64" s="69" t="s">
        <v>912</v>
      </c>
      <c r="I64" s="69" t="s">
        <v>149</v>
      </c>
      <c r="J64" s="69" t="s">
        <v>640</v>
      </c>
      <c r="K64" s="101">
        <v>5879</v>
      </c>
      <c r="L64" s="102">
        <v>5879</v>
      </c>
      <c r="M64" s="69">
        <v>5879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 t="s">
        <v>470</v>
      </c>
      <c r="V64" s="69" t="s">
        <v>641</v>
      </c>
      <c r="W64" s="69" t="s">
        <v>642</v>
      </c>
    </row>
    <row r="65" spans="1:23" x14ac:dyDescent="0.3">
      <c r="A65" s="30" t="str">
        <f>VLOOKUP(I65,'Table (7)'!$B$3:$C$290,2,FALSE)</f>
        <v>BOOK VS. TAX DEPRECIATION</v>
      </c>
      <c r="B65" s="69">
        <v>50</v>
      </c>
      <c r="C65" s="69">
        <v>180</v>
      </c>
      <c r="D65" s="69" t="s">
        <v>1199</v>
      </c>
      <c r="E65" s="69" t="s">
        <v>466</v>
      </c>
      <c r="F65" s="69" t="s">
        <v>467</v>
      </c>
      <c r="G65" s="69">
        <v>2821001</v>
      </c>
      <c r="H65" s="69" t="s">
        <v>477</v>
      </c>
      <c r="I65" s="69" t="s">
        <v>150</v>
      </c>
      <c r="J65" s="69" t="s">
        <v>640</v>
      </c>
      <c r="K65" s="101">
        <v>-68804779.849999994</v>
      </c>
      <c r="L65" s="102">
        <v>-73042184.700000003</v>
      </c>
      <c r="M65" s="69">
        <v>-68804779.849999994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 t="s">
        <v>470</v>
      </c>
      <c r="V65" s="69" t="s">
        <v>641</v>
      </c>
      <c r="W65" s="69" t="s">
        <v>642</v>
      </c>
    </row>
    <row r="66" spans="1:23" x14ac:dyDescent="0.3">
      <c r="A66" s="30" t="str">
        <f>VLOOKUP(I66,'Table (7)'!$B$3:$C$290,2,FALSE)</f>
        <v>BOOK VS. TAX DEPRECIATION</v>
      </c>
      <c r="B66" s="69">
        <v>50</v>
      </c>
      <c r="C66" s="69">
        <v>180</v>
      </c>
      <c r="D66" s="69" t="s">
        <v>1199</v>
      </c>
      <c r="E66" s="69" t="s">
        <v>466</v>
      </c>
      <c r="F66" s="69" t="s">
        <v>467</v>
      </c>
      <c r="G66" s="69">
        <v>2821001</v>
      </c>
      <c r="H66" s="69" t="s">
        <v>478</v>
      </c>
      <c r="I66" s="69" t="s">
        <v>151</v>
      </c>
      <c r="J66" s="69" t="s">
        <v>640</v>
      </c>
      <c r="K66" s="101">
        <v>-13858</v>
      </c>
      <c r="L66" s="102">
        <v>-38920</v>
      </c>
      <c r="M66" s="69">
        <v>-13858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 t="s">
        <v>470</v>
      </c>
      <c r="V66" s="69" t="s">
        <v>641</v>
      </c>
      <c r="W66" s="69" t="s">
        <v>642</v>
      </c>
    </row>
    <row r="67" spans="1:23" x14ac:dyDescent="0.3">
      <c r="A67" s="30" t="str">
        <f>VLOOKUP(I67,'Table (7)'!$B$3:$C$290,2,FALSE)</f>
        <v>BOOK VS. TAX DEPRECIATION</v>
      </c>
      <c r="B67" s="69">
        <v>50</v>
      </c>
      <c r="C67" s="69">
        <v>180</v>
      </c>
      <c r="D67" s="69" t="s">
        <v>1199</v>
      </c>
      <c r="E67" s="69" t="s">
        <v>466</v>
      </c>
      <c r="F67" s="69" t="s">
        <v>467</v>
      </c>
      <c r="G67" s="69">
        <v>2821001</v>
      </c>
      <c r="H67" s="69" t="s">
        <v>153</v>
      </c>
      <c r="I67" s="69" t="s">
        <v>152</v>
      </c>
      <c r="J67" s="69" t="s">
        <v>640</v>
      </c>
      <c r="K67" s="101">
        <v>-8111</v>
      </c>
      <c r="L67" s="102">
        <v>-8111</v>
      </c>
      <c r="M67" s="69">
        <v>-8111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 t="s">
        <v>470</v>
      </c>
      <c r="V67" s="69" t="s">
        <v>641</v>
      </c>
      <c r="W67" s="69" t="s">
        <v>642</v>
      </c>
    </row>
    <row r="68" spans="1:23" x14ac:dyDescent="0.3">
      <c r="A68" s="30" t="str">
        <f>VLOOKUP(I68,'Table (7)'!$B$3:$C$290,2,FALSE)</f>
        <v>CAPD INTEREST - SECTION 481(a) - CHANGE IN METHD</v>
      </c>
      <c r="B68" s="69">
        <v>50</v>
      </c>
      <c r="C68" s="69">
        <v>180</v>
      </c>
      <c r="D68" s="69" t="s">
        <v>1199</v>
      </c>
      <c r="E68" s="69" t="s">
        <v>466</v>
      </c>
      <c r="F68" s="69" t="s">
        <v>467</v>
      </c>
      <c r="G68" s="69">
        <v>2821001</v>
      </c>
      <c r="H68" s="69" t="s">
        <v>83</v>
      </c>
      <c r="I68" s="69" t="s">
        <v>154</v>
      </c>
      <c r="J68" s="69" t="s">
        <v>640</v>
      </c>
      <c r="K68" s="101">
        <v>-2585.1</v>
      </c>
      <c r="L68" s="102">
        <v>-2175.9499999999998</v>
      </c>
      <c r="M68" s="69">
        <v>-2585.1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 t="s">
        <v>470</v>
      </c>
      <c r="V68" s="69" t="s">
        <v>641</v>
      </c>
      <c r="W68" s="69" t="s">
        <v>642</v>
      </c>
    </row>
    <row r="69" spans="1:23" x14ac:dyDescent="0.3">
      <c r="A69" s="30" t="str">
        <f>VLOOKUP(I69,'Table (7)'!$B$3:$C$290,2,FALSE)</f>
        <v>PJM INTEGRATION - SEC 481(a) - INTANG - DFD LABOR</v>
      </c>
      <c r="B69" s="69">
        <v>50</v>
      </c>
      <c r="C69" s="69">
        <v>180</v>
      </c>
      <c r="D69" s="69" t="s">
        <v>1199</v>
      </c>
      <c r="E69" s="69" t="s">
        <v>466</v>
      </c>
      <c r="F69" s="69" t="s">
        <v>467</v>
      </c>
      <c r="G69" s="69">
        <v>2821001</v>
      </c>
      <c r="H69" s="69" t="s">
        <v>87</v>
      </c>
      <c r="I69" s="69" t="s">
        <v>158</v>
      </c>
      <c r="J69" s="69" t="s">
        <v>640</v>
      </c>
      <c r="K69" s="101">
        <v>-27244.97</v>
      </c>
      <c r="L69" s="102">
        <v>-14266.15</v>
      </c>
      <c r="M69" s="69">
        <v>-27244.97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 t="s">
        <v>470</v>
      </c>
      <c r="V69" s="69" t="s">
        <v>641</v>
      </c>
      <c r="W69" s="69" t="s">
        <v>642</v>
      </c>
    </row>
    <row r="70" spans="1:23" x14ac:dyDescent="0.3">
      <c r="A70" s="30" t="str">
        <f>VLOOKUP(I70,'Table (7)'!$B$3:$C$290,2,FALSE)</f>
        <v>R &amp; D DEDUCTION - SECTION 174</v>
      </c>
      <c r="B70" s="69">
        <v>50</v>
      </c>
      <c r="C70" s="69">
        <v>180</v>
      </c>
      <c r="D70" s="69" t="s">
        <v>1199</v>
      </c>
      <c r="E70" s="69" t="s">
        <v>466</v>
      </c>
      <c r="F70" s="69" t="s">
        <v>467</v>
      </c>
      <c r="G70" s="69">
        <v>2821001</v>
      </c>
      <c r="H70" s="69" t="s">
        <v>481</v>
      </c>
      <c r="I70" s="69" t="s">
        <v>160</v>
      </c>
      <c r="J70" s="69" t="s">
        <v>640</v>
      </c>
      <c r="K70" s="101">
        <v>-12070.1</v>
      </c>
      <c r="L70" s="102">
        <v>-12070.1</v>
      </c>
      <c r="M70" s="69">
        <v>-12070.1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 t="s">
        <v>470</v>
      </c>
      <c r="V70" s="69" t="s">
        <v>641</v>
      </c>
      <c r="W70" s="69" t="s">
        <v>642</v>
      </c>
    </row>
    <row r="71" spans="1:23" x14ac:dyDescent="0.3">
      <c r="A71" s="30" t="str">
        <f>VLOOKUP(I71,'Table (7)'!$B$3:$C$290,2,FALSE)</f>
        <v xml:space="preserve">ACRS  NORM-HRJ </v>
      </c>
      <c r="B71" s="69">
        <v>50</v>
      </c>
      <c r="C71" s="69">
        <v>180</v>
      </c>
      <c r="D71" s="69" t="s">
        <v>1199</v>
      </c>
      <c r="E71" s="69" t="s">
        <v>466</v>
      </c>
      <c r="F71" s="69" t="s">
        <v>467</v>
      </c>
      <c r="G71" s="69">
        <v>2821001</v>
      </c>
      <c r="H71" s="69" t="s">
        <v>1200</v>
      </c>
      <c r="I71" s="69" t="s">
        <v>1144</v>
      </c>
      <c r="J71" s="69" t="s">
        <v>640</v>
      </c>
      <c r="K71" s="101">
        <v>-5345868.8</v>
      </c>
      <c r="L71" s="102">
        <v>-5080124.6500000004</v>
      </c>
      <c r="M71" s="69">
        <v>-5345868.8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 t="s">
        <v>470</v>
      </c>
      <c r="V71" s="69" t="s">
        <v>641</v>
      </c>
      <c r="W71" s="69" t="s">
        <v>642</v>
      </c>
    </row>
    <row r="72" spans="1:23" x14ac:dyDescent="0.3">
      <c r="A72" s="30" t="str">
        <f>VLOOKUP(I72,'Table (7)'!$B$3:$C$290,2,FALSE)</f>
        <v xml:space="preserve">ACRS  NORM-HRJ </v>
      </c>
      <c r="B72" s="69">
        <v>50</v>
      </c>
      <c r="C72" s="69">
        <v>180</v>
      </c>
      <c r="D72" s="69" t="s">
        <v>1199</v>
      </c>
      <c r="E72" s="69" t="s">
        <v>466</v>
      </c>
      <c r="F72" s="69" t="s">
        <v>467</v>
      </c>
      <c r="G72" s="69">
        <v>2821001</v>
      </c>
      <c r="H72" s="69" t="s">
        <v>1201</v>
      </c>
      <c r="I72" s="69" t="s">
        <v>1146</v>
      </c>
      <c r="J72" s="69" t="s">
        <v>640</v>
      </c>
      <c r="K72" s="101">
        <v>-446670</v>
      </c>
      <c r="L72" s="102">
        <v>-424388</v>
      </c>
      <c r="M72" s="69">
        <v>-446670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 t="s">
        <v>470</v>
      </c>
      <c r="V72" s="69" t="s">
        <v>641</v>
      </c>
      <c r="W72" s="69" t="s">
        <v>642</v>
      </c>
    </row>
    <row r="73" spans="1:23" x14ac:dyDescent="0.3">
      <c r="A73" s="30" t="str">
        <f>VLOOKUP(I73,'Table (7)'!$B$3:$C$290,2,FALSE)</f>
        <v>GAIN/LOSS ON ACRS/MACRS PROPERTY</v>
      </c>
      <c r="B73" s="69">
        <v>50</v>
      </c>
      <c r="C73" s="69">
        <v>180</v>
      </c>
      <c r="D73" s="69" t="s">
        <v>1199</v>
      </c>
      <c r="E73" s="69" t="s">
        <v>466</v>
      </c>
      <c r="F73" s="69" t="s">
        <v>467</v>
      </c>
      <c r="G73" s="69">
        <v>2821001</v>
      </c>
      <c r="H73" s="69" t="s">
        <v>98</v>
      </c>
      <c r="I73" s="69" t="s">
        <v>170</v>
      </c>
      <c r="J73" s="69" t="s">
        <v>640</v>
      </c>
      <c r="K73" s="101">
        <v>-4897824.95</v>
      </c>
      <c r="L73" s="102">
        <v>-4883198.8</v>
      </c>
      <c r="M73" s="69">
        <v>-4897824.95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 t="s">
        <v>470</v>
      </c>
      <c r="V73" s="69" t="s">
        <v>641</v>
      </c>
      <c r="W73" s="69" t="s">
        <v>642</v>
      </c>
    </row>
    <row r="74" spans="1:23" x14ac:dyDescent="0.3">
      <c r="A74" s="30" t="str">
        <f>VLOOKUP(I74,'Table (7)'!$B$3:$C$290,2,FALSE)</f>
        <v>GAIN/LOSS ON ACRS/MACRS PROPERTY</v>
      </c>
      <c r="B74" s="69">
        <v>50</v>
      </c>
      <c r="C74" s="69">
        <v>180</v>
      </c>
      <c r="D74" s="69" t="s">
        <v>1199</v>
      </c>
      <c r="E74" s="69" t="s">
        <v>466</v>
      </c>
      <c r="F74" s="69" t="s">
        <v>467</v>
      </c>
      <c r="G74" s="69">
        <v>2821001</v>
      </c>
      <c r="H74" s="69" t="s">
        <v>489</v>
      </c>
      <c r="I74" s="69" t="s">
        <v>171</v>
      </c>
      <c r="J74" s="69" t="s">
        <v>640</v>
      </c>
      <c r="K74" s="101">
        <v>1946479.5</v>
      </c>
      <c r="L74" s="102">
        <v>2109010.5</v>
      </c>
      <c r="M74" s="69">
        <v>1946479.5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 t="s">
        <v>470</v>
      </c>
      <c r="V74" s="69" t="s">
        <v>641</v>
      </c>
      <c r="W74" s="69" t="s">
        <v>642</v>
      </c>
    </row>
    <row r="75" spans="1:23" x14ac:dyDescent="0.3">
      <c r="A75" s="30" t="str">
        <f>VLOOKUP(I75,'Table (7)'!$B$3:$C$290,2,FALSE)</f>
        <v>ABFUDC</v>
      </c>
      <c r="B75" s="69">
        <v>50</v>
      </c>
      <c r="C75" s="69">
        <v>180</v>
      </c>
      <c r="D75" s="69" t="s">
        <v>1199</v>
      </c>
      <c r="E75" s="69" t="s">
        <v>466</v>
      </c>
      <c r="F75" s="69" t="s">
        <v>467</v>
      </c>
      <c r="G75" s="69">
        <v>2821001</v>
      </c>
      <c r="H75" s="69" t="s">
        <v>31</v>
      </c>
      <c r="I75" s="69" t="s">
        <v>174</v>
      </c>
      <c r="J75" s="69" t="s">
        <v>640</v>
      </c>
      <c r="K75" s="101">
        <v>-2277093</v>
      </c>
      <c r="L75" s="102">
        <v>-2315606.9</v>
      </c>
      <c r="M75" s="69">
        <v>-2277093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 t="s">
        <v>470</v>
      </c>
      <c r="V75" s="69" t="s">
        <v>641</v>
      </c>
      <c r="W75" s="69" t="s">
        <v>642</v>
      </c>
    </row>
    <row r="76" spans="1:23" x14ac:dyDescent="0.3">
      <c r="A76" s="30" t="str">
        <f>VLOOKUP(I76,'Table (7)'!$B$3:$C$290,2,FALSE)</f>
        <v>ABFUDC</v>
      </c>
      <c r="B76" s="69">
        <v>50</v>
      </c>
      <c r="C76" s="69">
        <v>180</v>
      </c>
      <c r="D76" s="69" t="s">
        <v>1199</v>
      </c>
      <c r="E76" s="69" t="s">
        <v>466</v>
      </c>
      <c r="F76" s="69" t="s">
        <v>467</v>
      </c>
      <c r="G76" s="69">
        <v>2821001</v>
      </c>
      <c r="H76" s="69" t="s">
        <v>491</v>
      </c>
      <c r="I76" s="69" t="s">
        <v>175</v>
      </c>
      <c r="J76" s="69" t="s">
        <v>640</v>
      </c>
      <c r="K76" s="101">
        <v>956642.63</v>
      </c>
      <c r="L76" s="102">
        <v>1024037.63</v>
      </c>
      <c r="M76" s="69">
        <v>956642.63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 t="s">
        <v>470</v>
      </c>
      <c r="V76" s="69" t="s">
        <v>641</v>
      </c>
      <c r="W76" s="69" t="s">
        <v>642</v>
      </c>
    </row>
    <row r="77" spans="1:23" x14ac:dyDescent="0.3">
      <c r="A77" s="30" t="str">
        <f>VLOOKUP(I77,'Table (7)'!$B$3:$C$290,2,FALSE)</f>
        <v>ABFUDC- HRJ POST IN-SERVICE</v>
      </c>
      <c r="B77" s="69">
        <v>50</v>
      </c>
      <c r="C77" s="69">
        <v>180</v>
      </c>
      <c r="D77" s="69" t="s">
        <v>1199</v>
      </c>
      <c r="E77" s="69" t="s">
        <v>466</v>
      </c>
      <c r="F77" s="69" t="s">
        <v>467</v>
      </c>
      <c r="G77" s="69">
        <v>2821001</v>
      </c>
      <c r="H77" s="69" t="s">
        <v>1202</v>
      </c>
      <c r="I77" s="69" t="s">
        <v>1147</v>
      </c>
      <c r="J77" s="69" t="s">
        <v>640</v>
      </c>
      <c r="K77" s="101">
        <v>-357446</v>
      </c>
      <c r="L77" s="102">
        <v>-357446</v>
      </c>
      <c r="M77" s="69">
        <v>-357446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 t="s">
        <v>470</v>
      </c>
      <c r="V77" s="69" t="s">
        <v>641</v>
      </c>
      <c r="W77" s="69" t="s">
        <v>642</v>
      </c>
    </row>
    <row r="78" spans="1:23" x14ac:dyDescent="0.3">
      <c r="A78" s="30" t="str">
        <f>VLOOKUP(I78,'Table (7)'!$B$3:$C$290,2,FALSE)</f>
        <v>ABFUDC- HRJ POST IN-SERVICE</v>
      </c>
      <c r="B78" s="69">
        <v>50</v>
      </c>
      <c r="C78" s="69">
        <v>180</v>
      </c>
      <c r="D78" s="69" t="s">
        <v>1199</v>
      </c>
      <c r="E78" s="69" t="s">
        <v>466</v>
      </c>
      <c r="F78" s="69" t="s">
        <v>467</v>
      </c>
      <c r="G78" s="69">
        <v>2821001</v>
      </c>
      <c r="H78" s="69" t="s">
        <v>1203</v>
      </c>
      <c r="I78" s="69" t="s">
        <v>1149</v>
      </c>
      <c r="J78" s="69" t="s">
        <v>640</v>
      </c>
      <c r="K78" s="101">
        <v>231471.38</v>
      </c>
      <c r="L78" s="102">
        <v>238918.38</v>
      </c>
      <c r="M78" s="69">
        <v>231471.38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 t="s">
        <v>470</v>
      </c>
      <c r="V78" s="69" t="s">
        <v>641</v>
      </c>
      <c r="W78" s="69" t="s">
        <v>642</v>
      </c>
    </row>
    <row r="79" spans="1:23" x14ac:dyDescent="0.3">
      <c r="A79" s="30" t="str">
        <f>VLOOKUP(I79,'Table (7)'!$B$3:$C$290,2,FALSE)</f>
        <v>ABFUDC-HRJ</v>
      </c>
      <c r="B79" s="69">
        <v>50</v>
      </c>
      <c r="C79" s="69">
        <v>180</v>
      </c>
      <c r="D79" s="69" t="s">
        <v>1199</v>
      </c>
      <c r="E79" s="69" t="s">
        <v>466</v>
      </c>
      <c r="F79" s="69" t="s">
        <v>467</v>
      </c>
      <c r="G79" s="69">
        <v>2821001</v>
      </c>
      <c r="H79" s="69" t="s">
        <v>1151</v>
      </c>
      <c r="I79" s="69" t="s">
        <v>1150</v>
      </c>
      <c r="J79" s="69" t="s">
        <v>640</v>
      </c>
      <c r="K79" s="101">
        <v>-10959058</v>
      </c>
      <c r="L79" s="102">
        <v>-10959058</v>
      </c>
      <c r="M79" s="69">
        <v>-10959058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 t="s">
        <v>470</v>
      </c>
      <c r="V79" s="69" t="s">
        <v>641</v>
      </c>
      <c r="W79" s="69" t="s">
        <v>642</v>
      </c>
    </row>
    <row r="80" spans="1:23" x14ac:dyDescent="0.3">
      <c r="A80" s="30" t="str">
        <f>VLOOKUP(I80,'Table (7)'!$B$3:$C$290,2,FALSE)</f>
        <v>ABFUDC-HRJ</v>
      </c>
      <c r="B80" s="69">
        <v>50</v>
      </c>
      <c r="C80" s="69">
        <v>180</v>
      </c>
      <c r="D80" s="69" t="s">
        <v>1199</v>
      </c>
      <c r="E80" s="69" t="s">
        <v>466</v>
      </c>
      <c r="F80" s="69" t="s">
        <v>467</v>
      </c>
      <c r="G80" s="69">
        <v>2821001</v>
      </c>
      <c r="H80" s="69" t="s">
        <v>1204</v>
      </c>
      <c r="I80" s="69" t="s">
        <v>1152</v>
      </c>
      <c r="J80" s="69" t="s">
        <v>640</v>
      </c>
      <c r="K80" s="101">
        <v>10959057.560000001</v>
      </c>
      <c r="L80" s="102">
        <v>10959057.560000001</v>
      </c>
      <c r="M80" s="69">
        <v>10959057.560000001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 t="s">
        <v>470</v>
      </c>
      <c r="V80" s="69" t="s">
        <v>641</v>
      </c>
      <c r="W80" s="69" t="s">
        <v>642</v>
      </c>
    </row>
    <row r="81" spans="1:23" x14ac:dyDescent="0.3">
      <c r="A81" s="30" t="str">
        <f>VLOOKUP(I81,'Table (7)'!$B$3:$C$290,2,FALSE)</f>
        <v>TAXES CAPITALIZED</v>
      </c>
      <c r="B81" s="69">
        <v>50</v>
      </c>
      <c r="C81" s="69">
        <v>180</v>
      </c>
      <c r="D81" s="69" t="s">
        <v>1199</v>
      </c>
      <c r="E81" s="69" t="s">
        <v>466</v>
      </c>
      <c r="F81" s="69" t="s">
        <v>467</v>
      </c>
      <c r="G81" s="69">
        <v>2821001</v>
      </c>
      <c r="H81" s="69" t="s">
        <v>32</v>
      </c>
      <c r="I81" s="69" t="s">
        <v>206</v>
      </c>
      <c r="J81" s="69" t="s">
        <v>640</v>
      </c>
      <c r="K81" s="101">
        <v>-664516</v>
      </c>
      <c r="L81" s="102">
        <v>-664516</v>
      </c>
      <c r="M81" s="69">
        <v>-664516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 t="s">
        <v>470</v>
      </c>
      <c r="V81" s="69" t="s">
        <v>641</v>
      </c>
      <c r="W81" s="69" t="s">
        <v>642</v>
      </c>
    </row>
    <row r="82" spans="1:23" x14ac:dyDescent="0.3">
      <c r="A82" s="30" t="str">
        <f>VLOOKUP(I82,'Table (7)'!$B$3:$C$290,2,FALSE)</f>
        <v>TAXES CAPITALIZED</v>
      </c>
      <c r="B82" s="69">
        <v>50</v>
      </c>
      <c r="C82" s="69">
        <v>180</v>
      </c>
      <c r="D82" s="69" t="s">
        <v>1199</v>
      </c>
      <c r="E82" s="69" t="s">
        <v>466</v>
      </c>
      <c r="F82" s="69" t="s">
        <v>467</v>
      </c>
      <c r="G82" s="69">
        <v>2821001</v>
      </c>
      <c r="H82" s="69" t="s">
        <v>504</v>
      </c>
      <c r="I82" s="69" t="s">
        <v>208</v>
      </c>
      <c r="J82" s="69" t="s">
        <v>640</v>
      </c>
      <c r="K82" s="101">
        <v>664516.05000000005</v>
      </c>
      <c r="L82" s="102">
        <v>664516.05000000005</v>
      </c>
      <c r="M82" s="69">
        <v>664516.05000000005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 t="s">
        <v>470</v>
      </c>
      <c r="V82" s="69" t="s">
        <v>641</v>
      </c>
      <c r="W82" s="69" t="s">
        <v>642</v>
      </c>
    </row>
    <row r="83" spans="1:23" x14ac:dyDescent="0.3">
      <c r="A83" s="30" t="str">
        <f>VLOOKUP(I83,'Table (7)'!$B$3:$C$290,2,FALSE)</f>
        <v>PENSIONS CAPITALIZED</v>
      </c>
      <c r="B83" s="69">
        <v>50</v>
      </c>
      <c r="C83" s="69">
        <v>180</v>
      </c>
      <c r="D83" s="69" t="s">
        <v>1199</v>
      </c>
      <c r="E83" s="69" t="s">
        <v>466</v>
      </c>
      <c r="F83" s="69" t="s">
        <v>467</v>
      </c>
      <c r="G83" s="69">
        <v>2821001</v>
      </c>
      <c r="H83" s="69" t="s">
        <v>33</v>
      </c>
      <c r="I83" s="69" t="s">
        <v>224</v>
      </c>
      <c r="J83" s="69" t="s">
        <v>640</v>
      </c>
      <c r="K83" s="101">
        <v>-89104</v>
      </c>
      <c r="L83" s="102">
        <v>-89104</v>
      </c>
      <c r="M83" s="69">
        <v>-89104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 t="s">
        <v>470</v>
      </c>
      <c r="V83" s="69" t="s">
        <v>641</v>
      </c>
      <c r="W83" s="69" t="s">
        <v>642</v>
      </c>
    </row>
    <row r="84" spans="1:23" x14ac:dyDescent="0.3">
      <c r="A84" s="30" t="str">
        <f>VLOOKUP(I84,'Table (7)'!$B$3:$C$290,2,FALSE)</f>
        <v>PENSIONS CAPITALIZED</v>
      </c>
      <c r="B84" s="69">
        <v>50</v>
      </c>
      <c r="C84" s="69">
        <v>180</v>
      </c>
      <c r="D84" s="69" t="s">
        <v>1199</v>
      </c>
      <c r="E84" s="69" t="s">
        <v>466</v>
      </c>
      <c r="F84" s="69" t="s">
        <v>467</v>
      </c>
      <c r="G84" s="69">
        <v>2821001</v>
      </c>
      <c r="H84" s="69" t="s">
        <v>505</v>
      </c>
      <c r="I84" s="69" t="s">
        <v>226</v>
      </c>
      <c r="J84" s="69" t="s">
        <v>640</v>
      </c>
      <c r="K84" s="101">
        <v>89104.18</v>
      </c>
      <c r="L84" s="102">
        <v>89104.18</v>
      </c>
      <c r="M84" s="69">
        <v>89104.18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 t="s">
        <v>470</v>
      </c>
      <c r="V84" s="69" t="s">
        <v>641</v>
      </c>
      <c r="W84" s="69" t="s">
        <v>642</v>
      </c>
    </row>
    <row r="85" spans="1:23" x14ac:dyDescent="0.3">
      <c r="A85" s="30" t="str">
        <f>VLOOKUP(I85,'Table (7)'!$B$3:$C$290,2,FALSE)</f>
        <v>SEC 481 PENS/OPEB ADJUSTMENT</v>
      </c>
      <c r="B85" s="69">
        <v>50</v>
      </c>
      <c r="C85" s="69">
        <v>180</v>
      </c>
      <c r="D85" s="69" t="s">
        <v>1199</v>
      </c>
      <c r="E85" s="69" t="s">
        <v>466</v>
      </c>
      <c r="F85" s="69" t="s">
        <v>467</v>
      </c>
      <c r="G85" s="69">
        <v>2821001</v>
      </c>
      <c r="H85" s="69" t="s">
        <v>34</v>
      </c>
      <c r="I85" s="69" t="s">
        <v>239</v>
      </c>
      <c r="J85" s="69" t="s">
        <v>640</v>
      </c>
      <c r="K85" s="101">
        <v>47.25</v>
      </c>
      <c r="L85" s="102">
        <v>47.25</v>
      </c>
      <c r="M85" s="69">
        <v>47.25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 t="s">
        <v>470</v>
      </c>
      <c r="V85" s="69" t="s">
        <v>641</v>
      </c>
      <c r="W85" s="69" t="s">
        <v>642</v>
      </c>
    </row>
    <row r="86" spans="1:23" x14ac:dyDescent="0.3">
      <c r="A86" s="30" t="str">
        <f>VLOOKUP(I86,'Table (7)'!$B$3:$C$290,2,FALSE)</f>
        <v>SAVINGS PLAN CAPITALIZED</v>
      </c>
      <c r="B86" s="69">
        <v>50</v>
      </c>
      <c r="C86" s="69">
        <v>180</v>
      </c>
      <c r="D86" s="69" t="s">
        <v>1199</v>
      </c>
      <c r="E86" s="69" t="s">
        <v>466</v>
      </c>
      <c r="F86" s="69" t="s">
        <v>467</v>
      </c>
      <c r="G86" s="69">
        <v>2821001</v>
      </c>
      <c r="H86" s="69" t="s">
        <v>35</v>
      </c>
      <c r="I86" s="69" t="s">
        <v>240</v>
      </c>
      <c r="J86" s="69" t="s">
        <v>640</v>
      </c>
      <c r="K86" s="101">
        <v>-42249</v>
      </c>
      <c r="L86" s="102">
        <v>-42249</v>
      </c>
      <c r="M86" s="69">
        <v>-42249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 t="s">
        <v>470</v>
      </c>
      <c r="V86" s="69" t="s">
        <v>641</v>
      </c>
      <c r="W86" s="69" t="s">
        <v>642</v>
      </c>
    </row>
    <row r="87" spans="1:23" x14ac:dyDescent="0.3">
      <c r="A87" s="30" t="str">
        <f>VLOOKUP(I87,'Table (7)'!$B$3:$C$290,2,FALSE)</f>
        <v>SAVINGS PLAN CAPITALIZED</v>
      </c>
      <c r="B87" s="69">
        <v>50</v>
      </c>
      <c r="C87" s="69">
        <v>180</v>
      </c>
      <c r="D87" s="69" t="s">
        <v>1199</v>
      </c>
      <c r="E87" s="69" t="s">
        <v>466</v>
      </c>
      <c r="F87" s="69" t="s">
        <v>467</v>
      </c>
      <c r="G87" s="69">
        <v>2821001</v>
      </c>
      <c r="H87" s="69" t="s">
        <v>506</v>
      </c>
      <c r="I87" s="69" t="s">
        <v>242</v>
      </c>
      <c r="J87" s="69" t="s">
        <v>640</v>
      </c>
      <c r="K87" s="101">
        <v>42249.25</v>
      </c>
      <c r="L87" s="102">
        <v>42249.25</v>
      </c>
      <c r="M87" s="69">
        <v>42249.25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 t="s">
        <v>470</v>
      </c>
      <c r="V87" s="69" t="s">
        <v>641</v>
      </c>
      <c r="W87" s="69" t="s">
        <v>642</v>
      </c>
    </row>
    <row r="88" spans="1:23" x14ac:dyDescent="0.3">
      <c r="A88" s="30" t="str">
        <f>VLOOKUP(I88,'Table (7)'!$B$3:$C$290,2,FALSE)</f>
        <v>PERCENT REPAIR ALLOWANCE</v>
      </c>
      <c r="B88" s="69">
        <v>50</v>
      </c>
      <c r="C88" s="69">
        <v>180</v>
      </c>
      <c r="D88" s="69" t="s">
        <v>1199</v>
      </c>
      <c r="E88" s="69" t="s">
        <v>466</v>
      </c>
      <c r="F88" s="69" t="s">
        <v>467</v>
      </c>
      <c r="G88" s="69">
        <v>2821001</v>
      </c>
      <c r="H88" s="69" t="s">
        <v>36</v>
      </c>
      <c r="I88" s="69" t="s">
        <v>268</v>
      </c>
      <c r="J88" s="69" t="s">
        <v>640</v>
      </c>
      <c r="K88" s="101">
        <v>-2481591</v>
      </c>
      <c r="L88" s="102">
        <v>-2481591</v>
      </c>
      <c r="M88" s="69">
        <v>-2481591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 t="s">
        <v>470</v>
      </c>
      <c r="V88" s="69" t="s">
        <v>641</v>
      </c>
      <c r="W88" s="69" t="s">
        <v>642</v>
      </c>
    </row>
    <row r="89" spans="1:23" x14ac:dyDescent="0.3">
      <c r="A89" s="30" t="str">
        <f>VLOOKUP(I89,'Table (7)'!$B$3:$C$290,2,FALSE)</f>
        <v>PERCENT REPAIR ALLOWANCE</v>
      </c>
      <c r="B89" s="69">
        <v>50</v>
      </c>
      <c r="C89" s="69">
        <v>180</v>
      </c>
      <c r="D89" s="69" t="s">
        <v>1199</v>
      </c>
      <c r="E89" s="69" t="s">
        <v>466</v>
      </c>
      <c r="F89" s="69" t="s">
        <v>467</v>
      </c>
      <c r="G89" s="69">
        <v>2821001</v>
      </c>
      <c r="H89" s="69" t="s">
        <v>507</v>
      </c>
      <c r="I89" s="69" t="s">
        <v>269</v>
      </c>
      <c r="J89" s="69" t="s">
        <v>640</v>
      </c>
      <c r="K89" s="101">
        <v>2154615.35</v>
      </c>
      <c r="L89" s="102">
        <v>2198307.35</v>
      </c>
      <c r="M89" s="69">
        <v>2154615.35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 t="s">
        <v>470</v>
      </c>
      <c r="V89" s="69" t="s">
        <v>641</v>
      </c>
      <c r="W89" s="69" t="s">
        <v>642</v>
      </c>
    </row>
    <row r="90" spans="1:23" x14ac:dyDescent="0.3">
      <c r="A90" s="30" t="str">
        <f>VLOOKUP(I90,'Table (7)'!$B$3:$C$290,2,FALSE)</f>
        <v>CAPITALIZED RELOCATION COSTS</v>
      </c>
      <c r="B90" s="69">
        <v>50</v>
      </c>
      <c r="C90" s="69">
        <v>180</v>
      </c>
      <c r="D90" s="69" t="s">
        <v>1199</v>
      </c>
      <c r="E90" s="69" t="s">
        <v>466</v>
      </c>
      <c r="F90" s="69" t="s">
        <v>467</v>
      </c>
      <c r="G90" s="69">
        <v>2821001</v>
      </c>
      <c r="H90" s="69" t="s">
        <v>85</v>
      </c>
      <c r="I90" s="69" t="s">
        <v>272</v>
      </c>
      <c r="J90" s="69" t="s">
        <v>640</v>
      </c>
      <c r="K90" s="101">
        <v>24993.85</v>
      </c>
      <c r="L90" s="102">
        <v>-4010.65</v>
      </c>
      <c r="M90" s="69">
        <v>24993.85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 t="s">
        <v>470</v>
      </c>
      <c r="V90" s="69" t="s">
        <v>641</v>
      </c>
      <c r="W90" s="69" t="s">
        <v>642</v>
      </c>
    </row>
    <row r="91" spans="1:23" x14ac:dyDescent="0.3">
      <c r="A91" s="30" t="str">
        <f>VLOOKUP(I91,'Table (7)'!$B$3:$C$290,2,FALSE)</f>
        <v>CAPITALIZED RELOCATION COSTS</v>
      </c>
      <c r="B91" s="69">
        <v>50</v>
      </c>
      <c r="C91" s="69">
        <v>180</v>
      </c>
      <c r="D91" s="69" t="s">
        <v>1199</v>
      </c>
      <c r="E91" s="69" t="s">
        <v>466</v>
      </c>
      <c r="F91" s="69" t="s">
        <v>467</v>
      </c>
      <c r="G91" s="69">
        <v>2821001</v>
      </c>
      <c r="H91" s="69" t="s">
        <v>509</v>
      </c>
      <c r="I91" s="69" t="s">
        <v>273</v>
      </c>
      <c r="J91" s="69" t="s">
        <v>640</v>
      </c>
      <c r="K91" s="101">
        <v>-17488</v>
      </c>
      <c r="L91" s="102">
        <v>-16871</v>
      </c>
      <c r="M91" s="69">
        <v>-17488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 t="s">
        <v>470</v>
      </c>
      <c r="V91" s="69" t="s">
        <v>641</v>
      </c>
      <c r="W91" s="69" t="s">
        <v>642</v>
      </c>
    </row>
    <row r="92" spans="1:23" x14ac:dyDescent="0.3">
      <c r="L92" s="128"/>
    </row>
    <row r="93" spans="1:23" x14ac:dyDescent="0.3">
      <c r="K93" s="129">
        <f>SUBTOTAL(9,K3:K92)</f>
        <v>-328669576.36000001</v>
      </c>
      <c r="L93" s="130">
        <f>SUBTOTAL(9,L3:L92)</f>
        <v>-340485494.86999989</v>
      </c>
    </row>
  </sheetData>
  <autoFilter ref="A2:W91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workbookViewId="0">
      <pane ySplit="2" topLeftCell="A3" activePane="bottomLeft" state="frozen"/>
      <selection activeCell="C14" sqref="C14"/>
      <selection pane="bottomLeft" activeCell="C14" sqref="C14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9.33203125" style="69" bestFit="1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30"/>
      <c r="B1" s="29" t="s">
        <v>604</v>
      </c>
      <c r="E1" s="86" t="s">
        <v>638</v>
      </c>
    </row>
    <row r="2" spans="1:23" x14ac:dyDescent="0.3">
      <c r="A2" s="31" t="s">
        <v>529</v>
      </c>
      <c r="B2" s="69" t="s">
        <v>444</v>
      </c>
      <c r="C2" s="69" t="s">
        <v>445</v>
      </c>
      <c r="D2" s="69" t="s">
        <v>446</v>
      </c>
      <c r="E2" s="69" t="s">
        <v>447</v>
      </c>
      <c r="F2" s="69" t="s">
        <v>448</v>
      </c>
      <c r="G2" s="69" t="s">
        <v>449</v>
      </c>
      <c r="H2" s="69" t="s">
        <v>450</v>
      </c>
      <c r="I2" s="69" t="s">
        <v>451</v>
      </c>
      <c r="J2" s="69" t="s">
        <v>452</v>
      </c>
      <c r="K2" s="69" t="s">
        <v>453</v>
      </c>
      <c r="L2" s="100" t="s">
        <v>454</v>
      </c>
      <c r="M2" s="69" t="s">
        <v>455</v>
      </c>
      <c r="N2" s="69" t="s">
        <v>456</v>
      </c>
      <c r="O2" s="69" t="s">
        <v>457</v>
      </c>
      <c r="P2" s="69" t="s">
        <v>458</v>
      </c>
      <c r="Q2" s="69" t="s">
        <v>459</v>
      </c>
      <c r="R2" s="69" t="s">
        <v>460</v>
      </c>
      <c r="S2" s="69" t="s">
        <v>461</v>
      </c>
      <c r="T2" s="69" t="s">
        <v>462</v>
      </c>
      <c r="U2" s="69" t="s">
        <v>463</v>
      </c>
      <c r="V2" s="69" t="s">
        <v>464</v>
      </c>
      <c r="W2" s="69" t="s">
        <v>465</v>
      </c>
    </row>
    <row r="3" spans="1:23" x14ac:dyDescent="0.3">
      <c r="A3" s="30" t="str">
        <f>VLOOKUP(I3,'Table (7)'!$B$3:$C$290,2,FALSE)</f>
        <v>NOL-STATE C/F-DEF TAX ASSET-L/T - KY</v>
      </c>
      <c r="B3" s="69">
        <v>50</v>
      </c>
      <c r="C3" s="69">
        <v>110</v>
      </c>
      <c r="D3" s="69" t="s">
        <v>1194</v>
      </c>
      <c r="E3" s="69" t="s">
        <v>466</v>
      </c>
      <c r="F3" s="69" t="s">
        <v>533</v>
      </c>
      <c r="G3" s="69">
        <v>2831001</v>
      </c>
      <c r="H3" s="69" t="s">
        <v>1166</v>
      </c>
      <c r="I3" s="69" t="s">
        <v>1205</v>
      </c>
      <c r="J3" s="69" t="s">
        <v>640</v>
      </c>
      <c r="K3" s="101">
        <v>-1695588.71</v>
      </c>
      <c r="L3" s="102">
        <v>0</v>
      </c>
      <c r="M3" s="69">
        <v>-1695588.71</v>
      </c>
      <c r="P3" s="69">
        <v>0</v>
      </c>
      <c r="Q3" s="69">
        <v>0</v>
      </c>
      <c r="R3" s="69">
        <v>0</v>
      </c>
      <c r="S3" s="69">
        <v>0</v>
      </c>
      <c r="T3" s="69">
        <v>0</v>
      </c>
      <c r="U3" s="69" t="s">
        <v>470</v>
      </c>
      <c r="V3" s="69" t="s">
        <v>641</v>
      </c>
      <c r="W3" s="69" t="s">
        <v>642</v>
      </c>
    </row>
    <row r="4" spans="1:23" x14ac:dyDescent="0.3">
      <c r="A4" s="30" t="str">
        <f>VLOOKUP(I4,'Table (7)'!$B$3:$C$290,2,FALSE)</f>
        <v>ACCRUED BK PENSION COSTS - SFAS 158</v>
      </c>
      <c r="B4" s="69">
        <v>50</v>
      </c>
      <c r="C4" s="69">
        <v>110</v>
      </c>
      <c r="D4" s="69" t="s">
        <v>1194</v>
      </c>
      <c r="E4" s="69" t="s">
        <v>466</v>
      </c>
      <c r="F4" s="69" t="s">
        <v>533</v>
      </c>
      <c r="G4" s="69">
        <v>2831001</v>
      </c>
      <c r="H4" s="69" t="s">
        <v>88</v>
      </c>
      <c r="I4" s="69" t="s">
        <v>537</v>
      </c>
      <c r="J4" s="69" t="s">
        <v>640</v>
      </c>
      <c r="K4" s="101">
        <v>7497508.2000000002</v>
      </c>
      <c r="L4" s="102">
        <v>7685108.5499999998</v>
      </c>
      <c r="M4" s="69">
        <v>7497508.2000000002</v>
      </c>
      <c r="P4" s="69">
        <v>0</v>
      </c>
      <c r="Q4" s="69">
        <v>0</v>
      </c>
      <c r="R4" s="69">
        <v>0</v>
      </c>
      <c r="S4" s="69">
        <v>0</v>
      </c>
      <c r="T4" s="69">
        <v>0</v>
      </c>
      <c r="U4" s="69" t="s">
        <v>470</v>
      </c>
      <c r="V4" s="69" t="s">
        <v>641</v>
      </c>
      <c r="W4" s="69" t="s">
        <v>642</v>
      </c>
    </row>
    <row r="5" spans="1:23" x14ac:dyDescent="0.3">
      <c r="A5" s="30" t="str">
        <f>VLOOKUP(I5,'Table (7)'!$B$3:$C$290,2,FALSE)</f>
        <v>BK DEFL-DEMAND SIDE MNGMT EXP</v>
      </c>
      <c r="B5" s="69">
        <v>50</v>
      </c>
      <c r="C5" s="69">
        <v>110</v>
      </c>
      <c r="D5" s="69" t="s">
        <v>1194</v>
      </c>
      <c r="E5" s="69" t="s">
        <v>466</v>
      </c>
      <c r="F5" s="69" t="s">
        <v>533</v>
      </c>
      <c r="G5" s="69">
        <v>2831001</v>
      </c>
      <c r="H5" s="69" t="s">
        <v>291</v>
      </c>
      <c r="I5" s="69" t="s">
        <v>290</v>
      </c>
      <c r="J5" s="69" t="s">
        <v>640</v>
      </c>
      <c r="K5" s="101">
        <v>-1516337.7</v>
      </c>
      <c r="L5" s="102">
        <v>-3176362.25</v>
      </c>
      <c r="M5" s="69">
        <v>-1516337.7</v>
      </c>
      <c r="P5" s="69">
        <v>0</v>
      </c>
      <c r="Q5" s="69">
        <v>0</v>
      </c>
      <c r="R5" s="69">
        <v>0</v>
      </c>
      <c r="S5" s="69">
        <v>0</v>
      </c>
      <c r="T5" s="69">
        <v>0</v>
      </c>
      <c r="U5" s="69" t="s">
        <v>470</v>
      </c>
      <c r="V5" s="69" t="s">
        <v>641</v>
      </c>
      <c r="W5" s="69" t="s">
        <v>642</v>
      </c>
    </row>
    <row r="6" spans="1:23" x14ac:dyDescent="0.3">
      <c r="A6" s="30" t="str">
        <f>VLOOKUP(I6,'Table (7)'!$B$3:$C$290,2,FALSE)</f>
        <v>REG ASSET-SFAS 158 - PENSIONS</v>
      </c>
      <c r="B6" s="69">
        <v>50</v>
      </c>
      <c r="C6" s="69">
        <v>110</v>
      </c>
      <c r="D6" s="69" t="s">
        <v>1194</v>
      </c>
      <c r="E6" s="69" t="s">
        <v>466</v>
      </c>
      <c r="F6" s="69" t="s">
        <v>533</v>
      </c>
      <c r="G6" s="69">
        <v>2831001</v>
      </c>
      <c r="H6" s="69" t="s">
        <v>307</v>
      </c>
      <c r="I6" s="69" t="s">
        <v>306</v>
      </c>
      <c r="J6" s="69" t="s">
        <v>640</v>
      </c>
      <c r="K6" s="101">
        <v>-7497508.2000000002</v>
      </c>
      <c r="L6" s="102">
        <v>-7685108.5499999998</v>
      </c>
      <c r="M6" s="69">
        <v>-7497508.2000000002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 t="s">
        <v>470</v>
      </c>
      <c r="V6" s="69" t="s">
        <v>641</v>
      </c>
      <c r="W6" s="69" t="s">
        <v>642</v>
      </c>
    </row>
    <row r="7" spans="1:23" x14ac:dyDescent="0.3">
      <c r="A7" s="30" t="str">
        <f>VLOOKUP(I7,'Table (7)'!$B$3:$C$290,2,FALSE)</f>
        <v>REG ASSET-SFAS 158 - SERP</v>
      </c>
      <c r="B7" s="69">
        <v>50</v>
      </c>
      <c r="C7" s="69">
        <v>110</v>
      </c>
      <c r="D7" s="69" t="s">
        <v>1194</v>
      </c>
      <c r="E7" s="69" t="s">
        <v>466</v>
      </c>
      <c r="F7" s="69" t="s">
        <v>533</v>
      </c>
      <c r="G7" s="69">
        <v>2831001</v>
      </c>
      <c r="H7" s="69" t="s">
        <v>309</v>
      </c>
      <c r="I7" s="69" t="s">
        <v>308</v>
      </c>
      <c r="J7" s="69" t="s">
        <v>640</v>
      </c>
      <c r="K7" s="101">
        <v>43367.45</v>
      </c>
      <c r="L7" s="102">
        <v>45455.199999999997</v>
      </c>
      <c r="M7" s="69">
        <v>43367.45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 t="s">
        <v>470</v>
      </c>
      <c r="V7" s="69" t="s">
        <v>641</v>
      </c>
      <c r="W7" s="69" t="s">
        <v>642</v>
      </c>
    </row>
    <row r="8" spans="1:23" x14ac:dyDescent="0.3">
      <c r="A8" s="30" t="str">
        <f>VLOOKUP(I8,'Table (7)'!$B$3:$C$290,2,FALSE)</f>
        <v>REG ASSET-SFAS 158 - OPEB</v>
      </c>
      <c r="B8" s="69">
        <v>50</v>
      </c>
      <c r="C8" s="69">
        <v>110</v>
      </c>
      <c r="D8" s="69" t="s">
        <v>1194</v>
      </c>
      <c r="E8" s="69" t="s">
        <v>466</v>
      </c>
      <c r="F8" s="69" t="s">
        <v>533</v>
      </c>
      <c r="G8" s="69">
        <v>2831001</v>
      </c>
      <c r="H8" s="69" t="s">
        <v>311</v>
      </c>
      <c r="I8" s="69" t="s">
        <v>310</v>
      </c>
      <c r="J8" s="69" t="s">
        <v>640</v>
      </c>
      <c r="K8" s="101">
        <v>-216959.34</v>
      </c>
      <c r="L8" s="102">
        <v>-852566.05</v>
      </c>
      <c r="M8" s="69">
        <v>-216959.34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 t="s">
        <v>470</v>
      </c>
      <c r="V8" s="69" t="s">
        <v>641</v>
      </c>
      <c r="W8" s="69" t="s">
        <v>642</v>
      </c>
    </row>
    <row r="9" spans="1:23" x14ac:dyDescent="0.3">
      <c r="A9" s="30" t="str">
        <f>VLOOKUP(I9,'Table (7)'!$B$3:$C$290,2,FALSE)</f>
        <v>REG ASSET-NERC COMPL/CYBER CC-UNREC EQ</v>
      </c>
      <c r="B9" s="69">
        <v>50</v>
      </c>
      <c r="C9" s="69">
        <v>110</v>
      </c>
      <c r="D9" s="69" t="s">
        <v>1194</v>
      </c>
      <c r="E9" s="69" t="s">
        <v>466</v>
      </c>
      <c r="F9" s="69" t="s">
        <v>533</v>
      </c>
      <c r="G9" s="69">
        <v>2831001</v>
      </c>
      <c r="H9" s="69" t="s">
        <v>1169</v>
      </c>
      <c r="I9" s="69" t="s">
        <v>1206</v>
      </c>
      <c r="J9" s="69" t="s">
        <v>640</v>
      </c>
      <c r="K9" s="101">
        <v>0</v>
      </c>
      <c r="L9" s="102">
        <v>742.41</v>
      </c>
      <c r="M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 t="s">
        <v>470</v>
      </c>
      <c r="V9" s="69" t="s">
        <v>641</v>
      </c>
      <c r="W9" s="69" t="s">
        <v>642</v>
      </c>
    </row>
    <row r="10" spans="1:23" x14ac:dyDescent="0.3">
      <c r="A10" s="30" t="str">
        <f>VLOOKUP(I10,'Table (7)'!$B$3:$C$290,2,FALSE)</f>
        <v>REG ASSET-NERC COMPL/CYBER SEC-CAR CST</v>
      </c>
      <c r="B10" s="69">
        <v>50</v>
      </c>
      <c r="C10" s="69">
        <v>110</v>
      </c>
      <c r="D10" s="69" t="s">
        <v>1194</v>
      </c>
      <c r="E10" s="69" t="s">
        <v>466</v>
      </c>
      <c r="F10" s="69" t="s">
        <v>533</v>
      </c>
      <c r="G10" s="69">
        <v>2831001</v>
      </c>
      <c r="H10" s="69" t="s">
        <v>1170</v>
      </c>
      <c r="I10" s="69" t="s">
        <v>1207</v>
      </c>
      <c r="J10" s="69" t="s">
        <v>640</v>
      </c>
      <c r="K10" s="101">
        <v>0</v>
      </c>
      <c r="L10" s="102">
        <v>-1490.99</v>
      </c>
      <c r="M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 t="s">
        <v>470</v>
      </c>
      <c r="V10" s="69" t="s">
        <v>641</v>
      </c>
      <c r="W10" s="69" t="s">
        <v>642</v>
      </c>
    </row>
    <row r="11" spans="1:23" x14ac:dyDescent="0.3">
      <c r="A11" s="30" t="str">
        <f>VLOOKUP(I11,'Table (7)'!$B$3:$C$290,2,FALSE)</f>
        <v>REG ASSET-NERC COMPL/CYBER SEC-DEF DEPR</v>
      </c>
      <c r="B11" s="69">
        <v>50</v>
      </c>
      <c r="C11" s="69">
        <v>110</v>
      </c>
      <c r="D11" s="69" t="s">
        <v>1194</v>
      </c>
      <c r="E11" s="69" t="s">
        <v>466</v>
      </c>
      <c r="F11" s="69" t="s">
        <v>533</v>
      </c>
      <c r="G11" s="69">
        <v>2831001</v>
      </c>
      <c r="H11" s="69" t="s">
        <v>1171</v>
      </c>
      <c r="I11" s="69" t="s">
        <v>1208</v>
      </c>
      <c r="J11" s="69" t="s">
        <v>640</v>
      </c>
      <c r="K11" s="101">
        <v>0</v>
      </c>
      <c r="L11" s="102">
        <v>-4552</v>
      </c>
      <c r="M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 t="s">
        <v>470</v>
      </c>
      <c r="V11" s="69" t="s">
        <v>641</v>
      </c>
      <c r="W11" s="69" t="s">
        <v>642</v>
      </c>
    </row>
    <row r="12" spans="1:23" x14ac:dyDescent="0.3">
      <c r="A12" s="30" t="str">
        <f>VLOOKUP(I12,'Table (7)'!$B$3:$C$290,2,FALSE)</f>
        <v>REG ASSET-CAPACITY CHARGE TARIFF REV</v>
      </c>
      <c r="B12" s="69">
        <v>50</v>
      </c>
      <c r="C12" s="69">
        <v>110</v>
      </c>
      <c r="D12" s="69" t="s">
        <v>1194</v>
      </c>
      <c r="E12" s="69" t="s">
        <v>466</v>
      </c>
      <c r="F12" s="69" t="s">
        <v>533</v>
      </c>
      <c r="G12" s="69">
        <v>2831001</v>
      </c>
      <c r="H12" s="69" t="s">
        <v>1174</v>
      </c>
      <c r="I12" s="69" t="s">
        <v>1209</v>
      </c>
      <c r="J12" s="69" t="s">
        <v>640</v>
      </c>
      <c r="K12" s="101">
        <v>0</v>
      </c>
      <c r="L12" s="102">
        <v>-175985.22</v>
      </c>
      <c r="M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 t="s">
        <v>470</v>
      </c>
      <c r="V12" s="69" t="s">
        <v>641</v>
      </c>
      <c r="W12" s="69" t="s">
        <v>642</v>
      </c>
    </row>
    <row r="13" spans="1:23" x14ac:dyDescent="0.3">
      <c r="A13" s="30" t="str">
        <f>VLOOKUP(I13,'Table (7)'!$B$3:$C$290,2,FALSE)</f>
        <v>BOOK LEASES CAPITALIZED FOR TAX</v>
      </c>
      <c r="B13" s="69">
        <v>50</v>
      </c>
      <c r="C13" s="69">
        <v>110</v>
      </c>
      <c r="D13" s="69" t="s">
        <v>1194</v>
      </c>
      <c r="E13" s="69" t="s">
        <v>466</v>
      </c>
      <c r="F13" s="69" t="s">
        <v>533</v>
      </c>
      <c r="G13" s="69">
        <v>2831001</v>
      </c>
      <c r="H13" s="69" t="s">
        <v>91</v>
      </c>
      <c r="I13" s="69" t="s">
        <v>400</v>
      </c>
      <c r="J13" s="69" t="s">
        <v>640</v>
      </c>
      <c r="K13" s="101">
        <v>-446284.65</v>
      </c>
      <c r="L13" s="102">
        <v>-333481.40000000002</v>
      </c>
      <c r="M13" s="69">
        <v>-446284.65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 t="s">
        <v>470</v>
      </c>
      <c r="V13" s="69" t="s">
        <v>641</v>
      </c>
      <c r="W13" s="69" t="s">
        <v>642</v>
      </c>
    </row>
    <row r="14" spans="1:23" x14ac:dyDescent="0.3">
      <c r="A14" s="30" t="str">
        <f>VLOOKUP(I14,'Table (7)'!$B$3:$C$290,2,FALSE)</f>
        <v>CAPITALIZED SOFTWARE COST - BOOK</v>
      </c>
      <c r="B14" s="69">
        <v>50</v>
      </c>
      <c r="C14" s="69">
        <v>110</v>
      </c>
      <c r="D14" s="69" t="s">
        <v>1194</v>
      </c>
      <c r="E14" s="69" t="s">
        <v>466</v>
      </c>
      <c r="F14" s="69" t="s">
        <v>533</v>
      </c>
      <c r="G14" s="69">
        <v>2831001</v>
      </c>
      <c r="H14" s="69" t="s">
        <v>548</v>
      </c>
      <c r="I14" s="69" t="s">
        <v>402</v>
      </c>
      <c r="J14" s="69" t="s">
        <v>640</v>
      </c>
      <c r="K14" s="101">
        <v>-1837067.44</v>
      </c>
      <c r="L14" s="102">
        <v>-1706886.69</v>
      </c>
      <c r="M14" s="69">
        <v>-1837067.44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 t="s">
        <v>470</v>
      </c>
      <c r="V14" s="69" t="s">
        <v>641</v>
      </c>
      <c r="W14" s="69" t="s">
        <v>642</v>
      </c>
    </row>
    <row r="15" spans="1:23" x14ac:dyDescent="0.3">
      <c r="A15" s="30" t="str">
        <f>VLOOKUP(I15,'Table (7)'!$B$3:$C$290,2,FALSE)</f>
        <v>LOSS ON REACQUIRED DEBT</v>
      </c>
      <c r="B15" s="69">
        <v>50</v>
      </c>
      <c r="C15" s="69">
        <v>110</v>
      </c>
      <c r="D15" s="69" t="s">
        <v>1194</v>
      </c>
      <c r="E15" s="69" t="s">
        <v>466</v>
      </c>
      <c r="F15" s="69" t="s">
        <v>533</v>
      </c>
      <c r="G15" s="69">
        <v>2831001</v>
      </c>
      <c r="H15" s="69" t="s">
        <v>42</v>
      </c>
      <c r="I15" s="69" t="s">
        <v>420</v>
      </c>
      <c r="J15" s="69" t="s">
        <v>640</v>
      </c>
      <c r="K15" s="101">
        <v>-58455.08</v>
      </c>
      <c r="L15" s="102">
        <v>-55897.54</v>
      </c>
      <c r="M15" s="69">
        <v>-58455.08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 t="s">
        <v>470</v>
      </c>
      <c r="V15" s="69" t="s">
        <v>641</v>
      </c>
      <c r="W15" s="69" t="s">
        <v>642</v>
      </c>
    </row>
    <row r="16" spans="1:23" x14ac:dyDescent="0.3">
      <c r="A16" s="30" t="str">
        <f>VLOOKUP(I16,'Table (7)'!$B$3:$C$290,2,FALSE)</f>
        <v>SFAS 106-MEDICARE SUBSIDY-(PPACA)-REG ASSET</v>
      </c>
      <c r="B16" s="69">
        <v>50</v>
      </c>
      <c r="C16" s="69">
        <v>110</v>
      </c>
      <c r="D16" s="69" t="s">
        <v>1194</v>
      </c>
      <c r="E16" s="69" t="s">
        <v>466</v>
      </c>
      <c r="F16" s="69" t="s">
        <v>533</v>
      </c>
      <c r="G16" s="69">
        <v>2831001</v>
      </c>
      <c r="H16" s="69" t="s">
        <v>549</v>
      </c>
      <c r="I16" s="69" t="s">
        <v>430</v>
      </c>
      <c r="J16" s="69" t="s">
        <v>640</v>
      </c>
      <c r="K16" s="101">
        <v>-408180.49</v>
      </c>
      <c r="L16" s="102">
        <v>-362827.08</v>
      </c>
      <c r="M16" s="69">
        <v>-408180.49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 t="s">
        <v>470</v>
      </c>
      <c r="V16" s="69" t="s">
        <v>641</v>
      </c>
      <c r="W16" s="69" t="s">
        <v>642</v>
      </c>
    </row>
    <row r="17" spans="1:23" x14ac:dyDescent="0.3">
      <c r="A17" s="30" t="str">
        <f>VLOOKUP(I17,'Table (7)'!$B$3:$C$290,2,FALSE)</f>
        <v>BK DEFL - MERGER COSTS</v>
      </c>
      <c r="B17" s="69">
        <v>50</v>
      </c>
      <c r="C17" s="69">
        <v>110</v>
      </c>
      <c r="D17" s="69" t="s">
        <v>1194</v>
      </c>
      <c r="E17" s="69" t="s">
        <v>466</v>
      </c>
      <c r="F17" s="69" t="s">
        <v>533</v>
      </c>
      <c r="G17" s="69">
        <v>2831001</v>
      </c>
      <c r="H17" s="69" t="s">
        <v>440</v>
      </c>
      <c r="I17" s="69" t="s">
        <v>439</v>
      </c>
      <c r="J17" s="69" t="s">
        <v>640</v>
      </c>
      <c r="K17" s="101">
        <v>0.02</v>
      </c>
      <c r="L17" s="102">
        <v>0.02</v>
      </c>
      <c r="M17" s="69">
        <v>0.02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 t="s">
        <v>470</v>
      </c>
      <c r="V17" s="69" t="s">
        <v>641</v>
      </c>
      <c r="W17" s="69" t="s">
        <v>642</v>
      </c>
    </row>
    <row r="18" spans="1:23" x14ac:dyDescent="0.3">
      <c r="A18" s="30" t="str">
        <f>VLOOKUP(I18,'Table (7)'!$B$3:$C$290,2,FALSE)</f>
        <v>REG ASSET - ACCRUED SFAS 112</v>
      </c>
      <c r="B18" s="69">
        <v>50</v>
      </c>
      <c r="C18" s="69">
        <v>110</v>
      </c>
      <c r="D18" s="69" t="s">
        <v>1194</v>
      </c>
      <c r="E18" s="69" t="s">
        <v>466</v>
      </c>
      <c r="F18" s="69" t="s">
        <v>533</v>
      </c>
      <c r="G18" s="69">
        <v>2831001</v>
      </c>
      <c r="H18" s="69" t="s">
        <v>550</v>
      </c>
      <c r="I18" s="69" t="s">
        <v>441</v>
      </c>
      <c r="J18" s="69" t="s">
        <v>640</v>
      </c>
      <c r="K18" s="101">
        <v>-816807.43</v>
      </c>
      <c r="L18" s="102">
        <v>-657550.01</v>
      </c>
      <c r="M18" s="69">
        <v>-816807.43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 t="s">
        <v>470</v>
      </c>
      <c r="V18" s="69" t="s">
        <v>641</v>
      </c>
      <c r="W18" s="69" t="s">
        <v>642</v>
      </c>
    </row>
    <row r="19" spans="1:23" x14ac:dyDescent="0.3">
      <c r="A19" s="30" t="str">
        <f>VLOOKUP(I19,'Table (7)'!$B$3:$C$290,2,FALSE)</f>
        <v>NOL-STATE C/F-DEF TAX ASSET-L/T - KY</v>
      </c>
      <c r="B19" s="69">
        <v>50</v>
      </c>
      <c r="C19" s="69">
        <v>117</v>
      </c>
      <c r="D19" s="69" t="s">
        <v>1197</v>
      </c>
      <c r="E19" s="69" t="s">
        <v>466</v>
      </c>
      <c r="F19" s="69" t="s">
        <v>533</v>
      </c>
      <c r="G19" s="69">
        <v>2831001</v>
      </c>
      <c r="H19" s="69" t="s">
        <v>1166</v>
      </c>
      <c r="I19" s="69" t="s">
        <v>1205</v>
      </c>
      <c r="J19" s="69" t="s">
        <v>640</v>
      </c>
      <c r="K19" s="101">
        <v>0</v>
      </c>
      <c r="L19" s="102">
        <v>-1858763.84</v>
      </c>
      <c r="M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 t="s">
        <v>470</v>
      </c>
      <c r="V19" s="69" t="s">
        <v>641</v>
      </c>
      <c r="W19" s="69" t="s">
        <v>642</v>
      </c>
    </row>
    <row r="20" spans="1:23" x14ac:dyDescent="0.3">
      <c r="A20" s="30" t="str">
        <f>VLOOKUP(I20,'Table (7)'!$B$3:$C$290,2,FALSE)</f>
        <v>DEFD FUEL CUR SET UP A/C 283</v>
      </c>
      <c r="B20" s="69">
        <v>50</v>
      </c>
      <c r="C20" s="69">
        <v>117</v>
      </c>
      <c r="D20" s="69" t="s">
        <v>1197</v>
      </c>
      <c r="E20" s="69" t="s">
        <v>466</v>
      </c>
      <c r="F20" s="69" t="s">
        <v>533</v>
      </c>
      <c r="G20" s="69">
        <v>2831001</v>
      </c>
      <c r="H20" s="69" t="s">
        <v>1154</v>
      </c>
      <c r="I20" s="69" t="s">
        <v>1153</v>
      </c>
      <c r="J20" s="69" t="s">
        <v>640</v>
      </c>
      <c r="K20" s="101">
        <v>-2489332.86</v>
      </c>
      <c r="L20" s="102">
        <v>0</v>
      </c>
      <c r="M20" s="69">
        <v>-2489332.86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 t="s">
        <v>470</v>
      </c>
      <c r="V20" s="69" t="s">
        <v>641</v>
      </c>
      <c r="W20" s="69" t="s">
        <v>642</v>
      </c>
    </row>
    <row r="21" spans="1:23" x14ac:dyDescent="0.3">
      <c r="A21" s="30" t="str">
        <f>VLOOKUP(I21,'Table (7)'!$B$3:$C$290,2,FALSE)</f>
        <v>DEFD FUEL ACC REVS A/C 283</v>
      </c>
      <c r="B21" s="69">
        <v>50</v>
      </c>
      <c r="C21" s="69">
        <v>117</v>
      </c>
      <c r="D21" s="69" t="s">
        <v>1197</v>
      </c>
      <c r="E21" s="69" t="s">
        <v>466</v>
      </c>
      <c r="F21" s="69" t="s">
        <v>533</v>
      </c>
      <c r="G21" s="69">
        <v>2831001</v>
      </c>
      <c r="H21" s="69" t="s">
        <v>1156</v>
      </c>
      <c r="I21" s="69" t="s">
        <v>1155</v>
      </c>
      <c r="J21" s="69" t="s">
        <v>640</v>
      </c>
      <c r="K21" s="101">
        <v>-244085.05</v>
      </c>
      <c r="L21" s="102">
        <v>0</v>
      </c>
      <c r="M21" s="69">
        <v>-244085.05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 t="s">
        <v>470</v>
      </c>
      <c r="V21" s="69" t="s">
        <v>641</v>
      </c>
      <c r="W21" s="69" t="s">
        <v>642</v>
      </c>
    </row>
    <row r="22" spans="1:23" x14ac:dyDescent="0.3">
      <c r="A22" s="30" t="str">
        <f>VLOOKUP(I22,'Table (7)'!$B$3:$C$290,2,FALSE)</f>
        <v>DEFD FUEL REG ADJ A/C 283</v>
      </c>
      <c r="B22" s="69">
        <v>50</v>
      </c>
      <c r="C22" s="69">
        <v>117</v>
      </c>
      <c r="D22" s="69" t="s">
        <v>1197</v>
      </c>
      <c r="E22" s="69" t="s">
        <v>466</v>
      </c>
      <c r="F22" s="69" t="s">
        <v>533</v>
      </c>
      <c r="G22" s="69">
        <v>2831001</v>
      </c>
      <c r="H22" s="69" t="s">
        <v>1158</v>
      </c>
      <c r="I22" s="69" t="s">
        <v>1157</v>
      </c>
      <c r="J22" s="69" t="s">
        <v>640</v>
      </c>
      <c r="K22" s="101">
        <v>-1530089.66</v>
      </c>
      <c r="L22" s="102">
        <v>0</v>
      </c>
      <c r="M22" s="69">
        <v>-1530089.66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 t="s">
        <v>470</v>
      </c>
      <c r="V22" s="69" t="s">
        <v>641</v>
      </c>
      <c r="W22" s="69" t="s">
        <v>642</v>
      </c>
    </row>
    <row r="23" spans="1:23" x14ac:dyDescent="0.3">
      <c r="A23" s="30" t="str">
        <f>VLOOKUP(I23,'Table (7)'!$B$3:$C$290,2,FALSE)</f>
        <v xml:space="preserve">UNDERRECOV FUEL COST </v>
      </c>
      <c r="B23" s="69">
        <v>50</v>
      </c>
      <c r="C23" s="69">
        <v>117</v>
      </c>
      <c r="D23" s="69" t="s">
        <v>1197</v>
      </c>
      <c r="E23" s="69" t="s">
        <v>466</v>
      </c>
      <c r="F23" s="69" t="s">
        <v>533</v>
      </c>
      <c r="G23" s="69">
        <v>2831001</v>
      </c>
      <c r="H23" s="69" t="s">
        <v>1167</v>
      </c>
      <c r="I23" s="69" t="s">
        <v>1210</v>
      </c>
      <c r="J23" s="69" t="s">
        <v>640</v>
      </c>
      <c r="K23" s="101">
        <v>0</v>
      </c>
      <c r="L23" s="102">
        <v>-673073.12</v>
      </c>
      <c r="M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 t="s">
        <v>470</v>
      </c>
      <c r="V23" s="69" t="s">
        <v>641</v>
      </c>
      <c r="W23" s="69" t="s">
        <v>642</v>
      </c>
    </row>
    <row r="24" spans="1:23" x14ac:dyDescent="0.3">
      <c r="A24" s="30" t="str">
        <f>VLOOKUP(I24,'Table (7)'!$B$3:$C$290,2,FALSE)</f>
        <v>PROP TX-STATE 2 OLD METHOD-TX</v>
      </c>
      <c r="B24" s="69">
        <v>50</v>
      </c>
      <c r="C24" s="69">
        <v>117</v>
      </c>
      <c r="D24" s="69" t="s">
        <v>1197</v>
      </c>
      <c r="E24" s="69" t="s">
        <v>466</v>
      </c>
      <c r="F24" s="69" t="s">
        <v>533</v>
      </c>
      <c r="G24" s="69">
        <v>2831001</v>
      </c>
      <c r="H24" s="69" t="s">
        <v>558</v>
      </c>
      <c r="I24" s="69" t="s">
        <v>559</v>
      </c>
      <c r="J24" s="69" t="s">
        <v>640</v>
      </c>
      <c r="K24" s="101">
        <v>-779091.31</v>
      </c>
      <c r="L24" s="102">
        <v>-712475.37</v>
      </c>
      <c r="M24" s="69">
        <v>-779091.31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 t="s">
        <v>470</v>
      </c>
      <c r="V24" s="69" t="s">
        <v>641</v>
      </c>
      <c r="W24" s="69" t="s">
        <v>642</v>
      </c>
    </row>
    <row r="25" spans="1:23" x14ac:dyDescent="0.3">
      <c r="A25" s="30" t="str">
        <f>VLOOKUP(I25,'Table (7)'!$B$3:$C$290,2,FALSE)</f>
        <v>PROP TX-STATE 2 OLD METHOD-TX</v>
      </c>
      <c r="B25" s="69">
        <v>50</v>
      </c>
      <c r="C25" s="69">
        <v>117</v>
      </c>
      <c r="D25" s="69" t="s">
        <v>1197</v>
      </c>
      <c r="E25" s="69" t="s">
        <v>466</v>
      </c>
      <c r="F25" s="69" t="s">
        <v>533</v>
      </c>
      <c r="G25" s="69">
        <v>2831001</v>
      </c>
      <c r="H25" s="69" t="s">
        <v>1211</v>
      </c>
      <c r="I25" s="69" t="s">
        <v>1212</v>
      </c>
      <c r="J25" s="69" t="s">
        <v>640</v>
      </c>
      <c r="K25" s="101">
        <v>0</v>
      </c>
      <c r="L25" s="102">
        <v>112737.73</v>
      </c>
      <c r="M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 t="s">
        <v>470</v>
      </c>
      <c r="V25" s="69" t="s">
        <v>641</v>
      </c>
      <c r="W25" s="69" t="s">
        <v>642</v>
      </c>
    </row>
    <row r="26" spans="1:23" x14ac:dyDescent="0.3">
      <c r="A26" s="30" t="str">
        <f>VLOOKUP(I26,'Table (7)'!$B$3:$C$290,2,FALSE)</f>
        <v>MTM BK GAIN - A/L - TAX DEFL</v>
      </c>
      <c r="B26" s="69">
        <v>50</v>
      </c>
      <c r="C26" s="69">
        <v>117</v>
      </c>
      <c r="D26" s="69" t="s">
        <v>1197</v>
      </c>
      <c r="E26" s="69" t="s">
        <v>466</v>
      </c>
      <c r="F26" s="69" t="s">
        <v>533</v>
      </c>
      <c r="G26" s="69">
        <v>2831001</v>
      </c>
      <c r="H26" s="69" t="s">
        <v>561</v>
      </c>
      <c r="I26" s="69" t="s">
        <v>278</v>
      </c>
      <c r="J26" s="69" t="s">
        <v>640</v>
      </c>
      <c r="K26" s="101">
        <v>-866584.95</v>
      </c>
      <c r="L26" s="102">
        <v>-50837.15</v>
      </c>
      <c r="M26" s="69">
        <v>-866584.95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 t="s">
        <v>470</v>
      </c>
      <c r="V26" s="69" t="s">
        <v>641</v>
      </c>
      <c r="W26" s="69" t="s">
        <v>642</v>
      </c>
    </row>
    <row r="27" spans="1:23" x14ac:dyDescent="0.3">
      <c r="A27" s="30" t="str">
        <f>VLOOKUP(I27,'Table (7)'!$B$3:$C$290,2,FALSE)</f>
        <v>MARK &amp; SPREAD - DEFL - 283 A/L</v>
      </c>
      <c r="B27" s="69">
        <v>50</v>
      </c>
      <c r="C27" s="69">
        <v>117</v>
      </c>
      <c r="D27" s="69" t="s">
        <v>1197</v>
      </c>
      <c r="E27" s="69" t="s">
        <v>466</v>
      </c>
      <c r="F27" s="69" t="s">
        <v>533</v>
      </c>
      <c r="G27" s="69">
        <v>2831001</v>
      </c>
      <c r="H27" s="69" t="s">
        <v>92</v>
      </c>
      <c r="I27" s="69" t="s">
        <v>279</v>
      </c>
      <c r="J27" s="69" t="s">
        <v>640</v>
      </c>
      <c r="K27" s="101">
        <v>136441.54999999999</v>
      </c>
      <c r="L27" s="102">
        <v>136441.20000000001</v>
      </c>
      <c r="M27" s="69">
        <v>136441.54999999999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 t="s">
        <v>470</v>
      </c>
      <c r="V27" s="69" t="s">
        <v>641</v>
      </c>
      <c r="W27" s="69" t="s">
        <v>642</v>
      </c>
    </row>
    <row r="28" spans="1:23" x14ac:dyDescent="0.3">
      <c r="A28" s="30" t="str">
        <f>VLOOKUP(I28,'Table (7)'!$B$3:$C$290,2,FALSE)</f>
        <v>ACCRUED BK PENSION COSTS - SFAS 158</v>
      </c>
      <c r="B28" s="69">
        <v>50</v>
      </c>
      <c r="C28" s="69">
        <v>117</v>
      </c>
      <c r="D28" s="69" t="s">
        <v>1197</v>
      </c>
      <c r="E28" s="69" t="s">
        <v>466</v>
      </c>
      <c r="F28" s="69" t="s">
        <v>533</v>
      </c>
      <c r="G28" s="69">
        <v>2831001</v>
      </c>
      <c r="H28" s="69" t="s">
        <v>88</v>
      </c>
      <c r="I28" s="69" t="s">
        <v>537</v>
      </c>
      <c r="J28" s="69" t="s">
        <v>640</v>
      </c>
      <c r="K28" s="101">
        <v>13281506.880000001</v>
      </c>
      <c r="L28" s="102">
        <v>13602123.68</v>
      </c>
      <c r="M28" s="69">
        <v>13281506.880000001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 t="s">
        <v>470</v>
      </c>
      <c r="V28" s="69" t="s">
        <v>641</v>
      </c>
      <c r="W28" s="69" t="s">
        <v>642</v>
      </c>
    </row>
    <row r="29" spans="1:23" x14ac:dyDescent="0.3">
      <c r="A29" s="30" t="str">
        <f>VLOOKUP(I29,'Table (7)'!$B$3:$C$290,2,FALSE)</f>
        <v>BOOK &gt; TAX - EMA - A/C 283</v>
      </c>
      <c r="B29" s="69">
        <v>50</v>
      </c>
      <c r="C29" s="69">
        <v>117</v>
      </c>
      <c r="D29" s="69" t="s">
        <v>1197</v>
      </c>
      <c r="E29" s="69" t="s">
        <v>466</v>
      </c>
      <c r="F29" s="69" t="s">
        <v>533</v>
      </c>
      <c r="G29" s="69">
        <v>2831001</v>
      </c>
      <c r="H29" s="69" t="s">
        <v>566</v>
      </c>
      <c r="I29" s="69" t="s">
        <v>295</v>
      </c>
      <c r="J29" s="69" t="s">
        <v>640</v>
      </c>
      <c r="K29" s="101">
        <v>-3772598.35</v>
      </c>
      <c r="L29" s="102">
        <v>-3448695.05</v>
      </c>
      <c r="M29" s="69">
        <v>-3772598.35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 t="s">
        <v>470</v>
      </c>
      <c r="V29" s="69" t="s">
        <v>641</v>
      </c>
      <c r="W29" s="69" t="s">
        <v>642</v>
      </c>
    </row>
    <row r="30" spans="1:23" x14ac:dyDescent="0.3">
      <c r="A30" s="30" t="str">
        <f>VLOOKUP(I30,'Table (7)'!$B$3:$C$290,2,FALSE)</f>
        <v>DEFD BK LOSS-NON AFF SALE-EMA</v>
      </c>
      <c r="B30" s="69">
        <v>50</v>
      </c>
      <c r="C30" s="69">
        <v>117</v>
      </c>
      <c r="D30" s="69" t="s">
        <v>1197</v>
      </c>
      <c r="E30" s="69" t="s">
        <v>466</v>
      </c>
      <c r="F30" s="69" t="s">
        <v>533</v>
      </c>
      <c r="G30" s="69">
        <v>2831001</v>
      </c>
      <c r="H30" s="69" t="s">
        <v>567</v>
      </c>
      <c r="I30" s="69" t="s">
        <v>568</v>
      </c>
      <c r="J30" s="69" t="s">
        <v>640</v>
      </c>
      <c r="K30" s="101">
        <v>-108006</v>
      </c>
      <c r="L30" s="102">
        <v>-108006</v>
      </c>
      <c r="M30" s="69">
        <v>-108006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 t="s">
        <v>470</v>
      </c>
      <c r="V30" s="69" t="s">
        <v>641</v>
      </c>
      <c r="W30" s="69" t="s">
        <v>642</v>
      </c>
    </row>
    <row r="31" spans="1:23" x14ac:dyDescent="0.3">
      <c r="A31" s="30" t="str">
        <f>VLOOKUP(I31,'Table (7)'!$B$3:$C$290,2,FALSE)</f>
        <v>DEFD TX GAIN - INTERCO SALE - EMA</v>
      </c>
      <c r="B31" s="69">
        <v>50</v>
      </c>
      <c r="C31" s="69">
        <v>117</v>
      </c>
      <c r="D31" s="69" t="s">
        <v>1197</v>
      </c>
      <c r="E31" s="69" t="s">
        <v>466</v>
      </c>
      <c r="F31" s="69" t="s">
        <v>533</v>
      </c>
      <c r="G31" s="69">
        <v>2831001</v>
      </c>
      <c r="H31" s="69" t="s">
        <v>108</v>
      </c>
      <c r="I31" s="69" t="s">
        <v>297</v>
      </c>
      <c r="J31" s="69" t="s">
        <v>640</v>
      </c>
      <c r="K31" s="101">
        <v>239417.55</v>
      </c>
      <c r="L31" s="102">
        <v>239417.55</v>
      </c>
      <c r="M31" s="69">
        <v>239417.55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 t="s">
        <v>470</v>
      </c>
      <c r="V31" s="69" t="s">
        <v>641</v>
      </c>
      <c r="W31" s="69" t="s">
        <v>642</v>
      </c>
    </row>
    <row r="32" spans="1:23" x14ac:dyDescent="0.3">
      <c r="A32" s="30" t="str">
        <f>VLOOKUP(I32,'Table (7)'!$B$3:$C$290,2,FALSE)</f>
        <v>DEFD TAX GAIN - EPA AUCTION</v>
      </c>
      <c r="B32" s="69">
        <v>50</v>
      </c>
      <c r="C32" s="69">
        <v>117</v>
      </c>
      <c r="D32" s="69" t="s">
        <v>1197</v>
      </c>
      <c r="E32" s="69" t="s">
        <v>466</v>
      </c>
      <c r="F32" s="69" t="s">
        <v>533</v>
      </c>
      <c r="G32" s="69">
        <v>2831001</v>
      </c>
      <c r="H32" s="69" t="s">
        <v>569</v>
      </c>
      <c r="I32" s="69" t="s">
        <v>299</v>
      </c>
      <c r="J32" s="69" t="s">
        <v>640</v>
      </c>
      <c r="K32" s="101">
        <v>8301.5499999999993</v>
      </c>
      <c r="L32" s="102">
        <v>8301.5499999999993</v>
      </c>
      <c r="M32" s="69">
        <v>8301.5499999999993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 t="s">
        <v>470</v>
      </c>
      <c r="V32" s="69" t="s">
        <v>641</v>
      </c>
      <c r="W32" s="69" t="s">
        <v>642</v>
      </c>
    </row>
    <row r="33" spans="1:23" x14ac:dyDescent="0.3">
      <c r="A33" s="30" t="str">
        <f>VLOOKUP(I33,'Table (7)'!$B$3:$C$290,2,FALSE)</f>
        <v>DEFD BOOK GAIN-EPA AUCTION</v>
      </c>
      <c r="B33" s="69">
        <v>50</v>
      </c>
      <c r="C33" s="69">
        <v>117</v>
      </c>
      <c r="D33" s="69" t="s">
        <v>1197</v>
      </c>
      <c r="E33" s="69" t="s">
        <v>466</v>
      </c>
      <c r="F33" s="69" t="s">
        <v>533</v>
      </c>
      <c r="G33" s="69">
        <v>2831001</v>
      </c>
      <c r="H33" s="69" t="s">
        <v>709</v>
      </c>
      <c r="I33" s="69" t="s">
        <v>826</v>
      </c>
      <c r="J33" s="69" t="s">
        <v>640</v>
      </c>
      <c r="K33" s="101">
        <v>-87244</v>
      </c>
      <c r="L33" s="102">
        <v>-87244</v>
      </c>
      <c r="M33" s="69">
        <v>-87244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 t="s">
        <v>470</v>
      </c>
      <c r="V33" s="69" t="s">
        <v>641</v>
      </c>
      <c r="W33" s="69" t="s">
        <v>642</v>
      </c>
    </row>
    <row r="34" spans="1:23" x14ac:dyDescent="0.3">
      <c r="A34" s="30" t="str">
        <f>VLOOKUP(I34,'Table (7)'!$B$3:$C$290,2,FALSE)</f>
        <v>REG ASSET-SFAS 158 - PENSIONS</v>
      </c>
      <c r="B34" s="69">
        <v>50</v>
      </c>
      <c r="C34" s="69">
        <v>117</v>
      </c>
      <c r="D34" s="69" t="s">
        <v>1197</v>
      </c>
      <c r="E34" s="69" t="s">
        <v>466</v>
      </c>
      <c r="F34" s="69" t="s">
        <v>533</v>
      </c>
      <c r="G34" s="69">
        <v>2831001</v>
      </c>
      <c r="H34" s="69" t="s">
        <v>307</v>
      </c>
      <c r="I34" s="69" t="s">
        <v>306</v>
      </c>
      <c r="J34" s="69" t="s">
        <v>640</v>
      </c>
      <c r="K34" s="101">
        <v>-9886053.8000000007</v>
      </c>
      <c r="L34" s="102">
        <v>-10206670.6</v>
      </c>
      <c r="M34" s="69">
        <v>-9886053.8000000007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 t="s">
        <v>470</v>
      </c>
      <c r="V34" s="69" t="s">
        <v>641</v>
      </c>
      <c r="W34" s="69" t="s">
        <v>642</v>
      </c>
    </row>
    <row r="35" spans="1:23" x14ac:dyDescent="0.3">
      <c r="A35" s="30" t="str">
        <f>VLOOKUP(I35,'Table (7)'!$B$3:$C$290,2,FALSE)</f>
        <v>REG ASSET-SFAS 158 - SERP</v>
      </c>
      <c r="B35" s="69">
        <v>50</v>
      </c>
      <c r="C35" s="69">
        <v>117</v>
      </c>
      <c r="D35" s="69" t="s">
        <v>1197</v>
      </c>
      <c r="E35" s="69" t="s">
        <v>466</v>
      </c>
      <c r="F35" s="69" t="s">
        <v>533</v>
      </c>
      <c r="G35" s="69">
        <v>2831001</v>
      </c>
      <c r="H35" s="69" t="s">
        <v>309</v>
      </c>
      <c r="I35" s="69" t="s">
        <v>308</v>
      </c>
      <c r="J35" s="69" t="s">
        <v>640</v>
      </c>
      <c r="K35" s="101">
        <v>53.2</v>
      </c>
      <c r="L35" s="102">
        <v>53.2</v>
      </c>
      <c r="M35" s="69">
        <v>53.2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 t="s">
        <v>470</v>
      </c>
      <c r="V35" s="69" t="s">
        <v>641</v>
      </c>
      <c r="W35" s="69" t="s">
        <v>642</v>
      </c>
    </row>
    <row r="36" spans="1:23" x14ac:dyDescent="0.3">
      <c r="A36" s="30" t="str">
        <f>VLOOKUP(I36,'Table (7)'!$B$3:$C$290,2,FALSE)</f>
        <v>REG ASSET-SFAS 158 - OPEB</v>
      </c>
      <c r="B36" s="69">
        <v>50</v>
      </c>
      <c r="C36" s="69">
        <v>117</v>
      </c>
      <c r="D36" s="69" t="s">
        <v>1197</v>
      </c>
      <c r="E36" s="69" t="s">
        <v>466</v>
      </c>
      <c r="F36" s="69" t="s">
        <v>533</v>
      </c>
      <c r="G36" s="69">
        <v>2831001</v>
      </c>
      <c r="H36" s="69" t="s">
        <v>311</v>
      </c>
      <c r="I36" s="69" t="s">
        <v>310</v>
      </c>
      <c r="J36" s="69" t="s">
        <v>640</v>
      </c>
      <c r="K36" s="101">
        <v>117457.4</v>
      </c>
      <c r="L36" s="102">
        <v>-338675.55</v>
      </c>
      <c r="M36" s="69">
        <v>117457.4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 t="s">
        <v>470</v>
      </c>
      <c r="V36" s="69" t="s">
        <v>641</v>
      </c>
      <c r="W36" s="69" t="s">
        <v>642</v>
      </c>
    </row>
    <row r="37" spans="1:23" x14ac:dyDescent="0.3">
      <c r="A37" s="30" t="str">
        <f>VLOOKUP(I37,'Table (7)'!$B$3:$C$290,2,FALSE)</f>
        <v>REG ASSET-NET CCS FEED STUDY COSTS</v>
      </c>
      <c r="B37" s="69">
        <v>50</v>
      </c>
      <c r="C37" s="69">
        <v>117</v>
      </c>
      <c r="D37" s="69" t="s">
        <v>1197</v>
      </c>
      <c r="E37" s="69" t="s">
        <v>466</v>
      </c>
      <c r="F37" s="69" t="s">
        <v>533</v>
      </c>
      <c r="G37" s="69">
        <v>2831001</v>
      </c>
      <c r="H37" s="69" t="s">
        <v>115</v>
      </c>
      <c r="I37" s="69" t="s">
        <v>325</v>
      </c>
      <c r="J37" s="69" t="s">
        <v>640</v>
      </c>
      <c r="K37" s="101">
        <v>-299390.40000000002</v>
      </c>
      <c r="L37" s="102">
        <v>-287170.37</v>
      </c>
      <c r="M37" s="69">
        <v>-299390.40000000002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 t="s">
        <v>470</v>
      </c>
      <c r="V37" s="69" t="s">
        <v>641</v>
      </c>
      <c r="W37" s="69" t="s">
        <v>642</v>
      </c>
    </row>
    <row r="38" spans="1:23" x14ac:dyDescent="0.3">
      <c r="A38" s="30" t="str">
        <f>VLOOKUP(I38,'Table (7)'!$B$3:$C$290,2,FALSE)</f>
        <v xml:space="preserve">REG ASSET-BIG SANDY U1 OR-UNDER RECOV </v>
      </c>
      <c r="B38" s="69">
        <v>50</v>
      </c>
      <c r="C38" s="69">
        <v>117</v>
      </c>
      <c r="D38" s="69" t="s">
        <v>1197</v>
      </c>
      <c r="E38" s="69" t="s">
        <v>466</v>
      </c>
      <c r="F38" s="69" t="s">
        <v>533</v>
      </c>
      <c r="G38" s="69">
        <v>2831001</v>
      </c>
      <c r="H38" s="69" t="s">
        <v>1175</v>
      </c>
      <c r="I38" s="69" t="s">
        <v>1213</v>
      </c>
      <c r="J38" s="69" t="s">
        <v>640</v>
      </c>
      <c r="K38" s="101">
        <v>-1715892.64</v>
      </c>
      <c r="L38" s="102">
        <v>-885949.57</v>
      </c>
      <c r="M38" s="69">
        <v>-1715892.64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 t="s">
        <v>470</v>
      </c>
      <c r="V38" s="69" t="s">
        <v>641</v>
      </c>
      <c r="W38" s="69" t="s">
        <v>642</v>
      </c>
    </row>
    <row r="39" spans="1:23" x14ac:dyDescent="0.3">
      <c r="A39" s="30" t="str">
        <f>VLOOKUP(I39,'Table (7)'!$B$3:$C$290,2,FALSE)</f>
        <v>REG ASSET-BIG SANDY RETIRE COSTS RECOV</v>
      </c>
      <c r="B39" s="69">
        <v>50</v>
      </c>
      <c r="C39" s="69">
        <v>117</v>
      </c>
      <c r="D39" s="69" t="s">
        <v>1197</v>
      </c>
      <c r="E39" s="69" t="s">
        <v>466</v>
      </c>
      <c r="F39" s="69" t="s">
        <v>533</v>
      </c>
      <c r="G39" s="69">
        <v>2831001</v>
      </c>
      <c r="H39" s="69" t="s">
        <v>1176</v>
      </c>
      <c r="I39" s="69" t="s">
        <v>1214</v>
      </c>
      <c r="J39" s="69" t="s">
        <v>640</v>
      </c>
      <c r="K39" s="101">
        <v>228739.32</v>
      </c>
      <c r="L39" s="102">
        <v>1079373.25</v>
      </c>
      <c r="M39" s="69">
        <v>228739.32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 t="s">
        <v>470</v>
      </c>
      <c r="V39" s="69" t="s">
        <v>641</v>
      </c>
      <c r="W39" s="69" t="s">
        <v>642</v>
      </c>
    </row>
    <row r="40" spans="1:23" x14ac:dyDescent="0.3">
      <c r="A40" s="30" t="str">
        <f>VLOOKUP(I40,'Table (7)'!$B$3:$C$290,2,FALSE)</f>
        <v>REG ASSET-BIG SANDY RETIRE RIDER U2 O&amp;M</v>
      </c>
      <c r="B40" s="69">
        <v>50</v>
      </c>
      <c r="C40" s="69">
        <v>117</v>
      </c>
      <c r="D40" s="69" t="s">
        <v>1197</v>
      </c>
      <c r="E40" s="69" t="s">
        <v>466</v>
      </c>
      <c r="F40" s="69" t="s">
        <v>533</v>
      </c>
      <c r="G40" s="69">
        <v>2831001</v>
      </c>
      <c r="H40" s="69" t="s">
        <v>1177</v>
      </c>
      <c r="I40" s="69" t="s">
        <v>1215</v>
      </c>
      <c r="J40" s="69" t="s">
        <v>640</v>
      </c>
      <c r="K40" s="101">
        <v>-260560.95</v>
      </c>
      <c r="L40" s="102">
        <v>-294320.62</v>
      </c>
      <c r="M40" s="69">
        <v>-260560.95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 t="s">
        <v>470</v>
      </c>
      <c r="V40" s="69" t="s">
        <v>641</v>
      </c>
      <c r="W40" s="69" t="s">
        <v>642</v>
      </c>
    </row>
    <row r="41" spans="1:23" x14ac:dyDescent="0.3">
      <c r="A41" s="30" t="str">
        <f>VLOOKUP(I41,'Table (7)'!$B$3:$C$290,2,FALSE)</f>
        <v>REG ASSET-UND RECOV-PURCH PWR PPA</v>
      </c>
      <c r="B41" s="69">
        <v>50</v>
      </c>
      <c r="C41" s="69">
        <v>117</v>
      </c>
      <c r="D41" s="69" t="s">
        <v>1197</v>
      </c>
      <c r="E41" s="69" t="s">
        <v>466</v>
      </c>
      <c r="F41" s="69" t="s">
        <v>533</v>
      </c>
      <c r="G41" s="69">
        <v>2831001</v>
      </c>
      <c r="H41" s="69" t="s">
        <v>1178</v>
      </c>
      <c r="I41" s="69" t="s">
        <v>1216</v>
      </c>
      <c r="J41" s="69" t="s">
        <v>640</v>
      </c>
      <c r="K41" s="101">
        <v>-81420.5</v>
      </c>
      <c r="L41" s="102">
        <v>-11281.9</v>
      </c>
      <c r="M41" s="69">
        <v>-81420.5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 t="s">
        <v>470</v>
      </c>
      <c r="V41" s="69" t="s">
        <v>641</v>
      </c>
      <c r="W41" s="69" t="s">
        <v>642</v>
      </c>
    </row>
    <row r="42" spans="1:23" x14ac:dyDescent="0.3">
      <c r="A42" s="30" t="str">
        <f>VLOOKUP(I42,'Table (7)'!$B$3:$C$290,2,FALSE)</f>
        <v>REG ASSET-DEFD DEPREC-ENVIRONMENTAL</v>
      </c>
      <c r="B42" s="69">
        <v>50</v>
      </c>
      <c r="C42" s="69">
        <v>117</v>
      </c>
      <c r="D42" s="69" t="s">
        <v>1197</v>
      </c>
      <c r="E42" s="69" t="s">
        <v>466</v>
      </c>
      <c r="F42" s="69" t="s">
        <v>533</v>
      </c>
      <c r="G42" s="69">
        <v>2831001</v>
      </c>
      <c r="H42" s="69" t="s">
        <v>1179</v>
      </c>
      <c r="I42" s="69" t="s">
        <v>1217</v>
      </c>
      <c r="J42" s="69" t="s">
        <v>640</v>
      </c>
      <c r="K42" s="101">
        <v>-770224.7</v>
      </c>
      <c r="L42" s="102">
        <v>-591572.81000000006</v>
      </c>
      <c r="M42" s="69">
        <v>-770224.7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 t="s">
        <v>470</v>
      </c>
      <c r="V42" s="69" t="s">
        <v>641</v>
      </c>
      <c r="W42" s="69" t="s">
        <v>642</v>
      </c>
    </row>
    <row r="43" spans="1:23" x14ac:dyDescent="0.3">
      <c r="A43" s="30" t="str">
        <f>VLOOKUP(I43,'Table (7)'!$B$3:$C$290,2,FALSE)</f>
        <v>REG ASSET-CAR CHGS-ENVIRON COSTS</v>
      </c>
      <c r="B43" s="69">
        <v>50</v>
      </c>
      <c r="C43" s="69">
        <v>117</v>
      </c>
      <c r="D43" s="69" t="s">
        <v>1197</v>
      </c>
      <c r="E43" s="69" t="s">
        <v>466</v>
      </c>
      <c r="F43" s="69" t="s">
        <v>533</v>
      </c>
      <c r="G43" s="69">
        <v>2831001</v>
      </c>
      <c r="H43" s="69" t="s">
        <v>1180</v>
      </c>
      <c r="I43" s="69" t="s">
        <v>1218</v>
      </c>
      <c r="J43" s="69" t="s">
        <v>640</v>
      </c>
      <c r="K43" s="101">
        <v>-1626161.6</v>
      </c>
      <c r="L43" s="102">
        <v>-1097663.1299999999</v>
      </c>
      <c r="M43" s="69">
        <v>-1626161.6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 t="s">
        <v>470</v>
      </c>
      <c r="V43" s="69" t="s">
        <v>641</v>
      </c>
      <c r="W43" s="69" t="s">
        <v>642</v>
      </c>
    </row>
    <row r="44" spans="1:23" x14ac:dyDescent="0.3">
      <c r="A44" s="30" t="str">
        <f>VLOOKUP(I44,'Table (7)'!$B$3:$C$290,2,FALSE)</f>
        <v>REG ASSET-CAR CHGS-ENVIRON UNREC EQUITY</v>
      </c>
      <c r="B44" s="69">
        <v>50</v>
      </c>
      <c r="C44" s="69">
        <v>117</v>
      </c>
      <c r="D44" s="69" t="s">
        <v>1197</v>
      </c>
      <c r="E44" s="69" t="s">
        <v>466</v>
      </c>
      <c r="F44" s="69" t="s">
        <v>533</v>
      </c>
      <c r="G44" s="69">
        <v>2831001</v>
      </c>
      <c r="H44" s="69" t="s">
        <v>1181</v>
      </c>
      <c r="I44" s="69" t="s">
        <v>1219</v>
      </c>
      <c r="J44" s="69" t="s">
        <v>640</v>
      </c>
      <c r="K44" s="101">
        <v>814284.45</v>
      </c>
      <c r="L44" s="102">
        <v>549165.18000000005</v>
      </c>
      <c r="M44" s="69">
        <v>814284.45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 t="s">
        <v>470</v>
      </c>
      <c r="V44" s="69" t="s">
        <v>641</v>
      </c>
      <c r="W44" s="69" t="s">
        <v>642</v>
      </c>
    </row>
    <row r="45" spans="1:23" x14ac:dyDescent="0.3">
      <c r="A45" s="30" t="str">
        <f>VLOOKUP(I45,'Table (7)'!$B$3:$C$290,2,FALSE)</f>
        <v>REG ASSET-DEFD O&amp;M-ENVIRONMENTAL CSTS</v>
      </c>
      <c r="B45" s="69">
        <v>50</v>
      </c>
      <c r="C45" s="69">
        <v>117</v>
      </c>
      <c r="D45" s="69" t="s">
        <v>1197</v>
      </c>
      <c r="E45" s="69" t="s">
        <v>466</v>
      </c>
      <c r="F45" s="69" t="s">
        <v>533</v>
      </c>
      <c r="G45" s="69">
        <v>2831001</v>
      </c>
      <c r="H45" s="69" t="s">
        <v>1182</v>
      </c>
      <c r="I45" s="69" t="s">
        <v>1220</v>
      </c>
      <c r="J45" s="69" t="s">
        <v>640</v>
      </c>
      <c r="K45" s="101">
        <v>-561425.19999999995</v>
      </c>
      <c r="L45" s="102">
        <v>-577366.86</v>
      </c>
      <c r="M45" s="69">
        <v>-561425.19999999995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 t="s">
        <v>470</v>
      </c>
      <c r="V45" s="69" t="s">
        <v>641</v>
      </c>
      <c r="W45" s="69" t="s">
        <v>642</v>
      </c>
    </row>
    <row r="46" spans="1:23" x14ac:dyDescent="0.3">
      <c r="A46" s="30" t="str">
        <f>VLOOKUP(I46,'Table (7)'!$B$3:$C$290,2,FALSE)</f>
        <v>REG ASSET-DEFD CONSUM EXP-ENVIRON CSTS</v>
      </c>
      <c r="B46" s="69">
        <v>50</v>
      </c>
      <c r="C46" s="69">
        <v>117</v>
      </c>
      <c r="D46" s="69" t="s">
        <v>1197</v>
      </c>
      <c r="E46" s="69" t="s">
        <v>466</v>
      </c>
      <c r="F46" s="69" t="s">
        <v>533</v>
      </c>
      <c r="G46" s="69">
        <v>2831001</v>
      </c>
      <c r="H46" s="69" t="s">
        <v>1183</v>
      </c>
      <c r="I46" s="69" t="s">
        <v>1221</v>
      </c>
      <c r="J46" s="69" t="s">
        <v>640</v>
      </c>
      <c r="K46" s="101">
        <v>-93611</v>
      </c>
      <c r="L46" s="102">
        <v>-283061.94</v>
      </c>
      <c r="M46" s="69">
        <v>-93611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 t="s">
        <v>470</v>
      </c>
      <c r="V46" s="69" t="s">
        <v>641</v>
      </c>
      <c r="W46" s="69" t="s">
        <v>642</v>
      </c>
    </row>
    <row r="47" spans="1:23" x14ac:dyDescent="0.3">
      <c r="A47" s="30" t="str">
        <f>VLOOKUP(I47,'Table (7)'!$B$3:$C$290,2,FALSE)</f>
        <v>REG ASSET-DEFD PROP TAX EXP-ENVIRON CSTS</v>
      </c>
      <c r="B47" s="69">
        <v>50</v>
      </c>
      <c r="C47" s="69">
        <v>117</v>
      </c>
      <c r="D47" s="69" t="s">
        <v>1197</v>
      </c>
      <c r="E47" s="69" t="s">
        <v>466</v>
      </c>
      <c r="F47" s="69" t="s">
        <v>533</v>
      </c>
      <c r="G47" s="69">
        <v>2831001</v>
      </c>
      <c r="H47" s="69" t="s">
        <v>1184</v>
      </c>
      <c r="I47" s="69" t="s">
        <v>1222</v>
      </c>
      <c r="J47" s="69" t="s">
        <v>640</v>
      </c>
      <c r="K47" s="101">
        <v>-15228.85</v>
      </c>
      <c r="L47" s="102">
        <v>-10933.77</v>
      </c>
      <c r="M47" s="69">
        <v>-15228.85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 t="s">
        <v>470</v>
      </c>
      <c r="V47" s="69" t="s">
        <v>641</v>
      </c>
      <c r="W47" s="69" t="s">
        <v>642</v>
      </c>
    </row>
    <row r="48" spans="1:23" x14ac:dyDescent="0.3">
      <c r="A48" s="30" t="str">
        <f>VLOOKUP(I48,'Table (7)'!$B$3:$C$290,2,FALSE)</f>
        <v>REG ASSET-BIG SANDY U1 OR-UNREC EQUITY CC</v>
      </c>
      <c r="B48" s="69">
        <v>50</v>
      </c>
      <c r="C48" s="69">
        <v>117</v>
      </c>
      <c r="D48" s="69" t="s">
        <v>1197</v>
      </c>
      <c r="E48" s="69" t="s">
        <v>466</v>
      </c>
      <c r="F48" s="69" t="s">
        <v>533</v>
      </c>
      <c r="G48" s="69">
        <v>2831001</v>
      </c>
      <c r="H48" s="69" t="s">
        <v>1185</v>
      </c>
      <c r="I48" s="69" t="s">
        <v>1223</v>
      </c>
      <c r="J48" s="69" t="s">
        <v>640</v>
      </c>
      <c r="K48" s="101">
        <v>0</v>
      </c>
      <c r="L48" s="102">
        <v>254875.22</v>
      </c>
      <c r="M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 t="s">
        <v>470</v>
      </c>
      <c r="V48" s="69" t="s">
        <v>641</v>
      </c>
      <c r="W48" s="69" t="s">
        <v>642</v>
      </c>
    </row>
    <row r="49" spans="1:23" x14ac:dyDescent="0.3">
      <c r="A49" s="30" t="str">
        <f>VLOOKUP(I49,'Table (7)'!$B$3:$C$290,2,FALSE)</f>
        <v xml:space="preserve">REG ASSET-BIG SANDY U1 OR-UNDER RECOV CC </v>
      </c>
      <c r="B49" s="69">
        <v>50</v>
      </c>
      <c r="C49" s="69">
        <v>117</v>
      </c>
      <c r="D49" s="69" t="s">
        <v>1197</v>
      </c>
      <c r="E49" s="69" t="s">
        <v>466</v>
      </c>
      <c r="F49" s="69" t="s">
        <v>533</v>
      </c>
      <c r="G49" s="69">
        <v>2831001</v>
      </c>
      <c r="H49" s="69" t="s">
        <v>1186</v>
      </c>
      <c r="I49" s="69" t="s">
        <v>1224</v>
      </c>
      <c r="J49" s="69" t="s">
        <v>640</v>
      </c>
      <c r="K49" s="101">
        <v>0</v>
      </c>
      <c r="L49" s="102">
        <v>-511281.39</v>
      </c>
      <c r="M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 t="s">
        <v>470</v>
      </c>
      <c r="V49" s="69" t="s">
        <v>641</v>
      </c>
      <c r="W49" s="69" t="s">
        <v>642</v>
      </c>
    </row>
    <row r="50" spans="1:23" x14ac:dyDescent="0.3">
      <c r="A50" s="30" t="str">
        <f>VLOOKUP(I50,'Table (7)'!$B$3:$C$290,2,FALSE)</f>
        <v>REG ASSET-NERC COMPL/CYBER CC-UNREC EQ</v>
      </c>
      <c r="B50" s="69">
        <v>50</v>
      </c>
      <c r="C50" s="69">
        <v>117</v>
      </c>
      <c r="D50" s="69" t="s">
        <v>1197</v>
      </c>
      <c r="E50" s="69" t="s">
        <v>466</v>
      </c>
      <c r="F50" s="69" t="s">
        <v>533</v>
      </c>
      <c r="G50" s="69">
        <v>2831001</v>
      </c>
      <c r="H50" s="69" t="s">
        <v>1169</v>
      </c>
      <c r="I50" s="69" t="s">
        <v>1206</v>
      </c>
      <c r="J50" s="69" t="s">
        <v>640</v>
      </c>
      <c r="K50" s="101">
        <v>0</v>
      </c>
      <c r="L50" s="102">
        <v>1354.87</v>
      </c>
      <c r="M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 t="s">
        <v>470</v>
      </c>
      <c r="V50" s="69" t="s">
        <v>641</v>
      </c>
      <c r="W50" s="69" t="s">
        <v>642</v>
      </c>
    </row>
    <row r="51" spans="1:23" x14ac:dyDescent="0.3">
      <c r="A51" s="30" t="str">
        <f>VLOOKUP(I51,'Table (7)'!$B$3:$C$290,2,FALSE)</f>
        <v>REG ASSET-NERC COMPL/CYBER SEC-CAR CST</v>
      </c>
      <c r="B51" s="69">
        <v>50</v>
      </c>
      <c r="C51" s="69">
        <v>117</v>
      </c>
      <c r="D51" s="69" t="s">
        <v>1197</v>
      </c>
      <c r="E51" s="69" t="s">
        <v>466</v>
      </c>
      <c r="F51" s="69" t="s">
        <v>533</v>
      </c>
      <c r="G51" s="69">
        <v>2831001</v>
      </c>
      <c r="H51" s="69" t="s">
        <v>1170</v>
      </c>
      <c r="I51" s="69" t="s">
        <v>1207</v>
      </c>
      <c r="J51" s="69" t="s">
        <v>640</v>
      </c>
      <c r="K51" s="101">
        <v>0</v>
      </c>
      <c r="L51" s="102">
        <v>-2720.98</v>
      </c>
      <c r="M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 t="s">
        <v>470</v>
      </c>
      <c r="V51" s="69" t="s">
        <v>641</v>
      </c>
      <c r="W51" s="69" t="s">
        <v>642</v>
      </c>
    </row>
    <row r="52" spans="1:23" x14ac:dyDescent="0.3">
      <c r="A52" s="30" t="str">
        <f>VLOOKUP(I52,'Table (7)'!$B$3:$C$290,2,FALSE)</f>
        <v>REG ASSET-NERC COMPL/CYBER SEC-DEF DEPR</v>
      </c>
      <c r="B52" s="69">
        <v>50</v>
      </c>
      <c r="C52" s="69">
        <v>117</v>
      </c>
      <c r="D52" s="69" t="s">
        <v>1197</v>
      </c>
      <c r="E52" s="69" t="s">
        <v>466</v>
      </c>
      <c r="F52" s="69" t="s">
        <v>533</v>
      </c>
      <c r="G52" s="69">
        <v>2831001</v>
      </c>
      <c r="H52" s="69" t="s">
        <v>1171</v>
      </c>
      <c r="I52" s="69" t="s">
        <v>1208</v>
      </c>
      <c r="J52" s="69" t="s">
        <v>640</v>
      </c>
      <c r="K52" s="101">
        <v>0</v>
      </c>
      <c r="L52" s="102">
        <v>-8307.1</v>
      </c>
      <c r="M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 t="s">
        <v>470</v>
      </c>
      <c r="V52" s="69" t="s">
        <v>641</v>
      </c>
      <c r="W52" s="69" t="s">
        <v>642</v>
      </c>
    </row>
    <row r="53" spans="1:23" x14ac:dyDescent="0.3">
      <c r="A53" s="30" t="str">
        <f>VLOOKUP(I53,'Table (7)'!$B$3:$C$290,2,FALSE)</f>
        <v>REG ASSET-DEFD DEPR-BIG SANDY U1 GAS</v>
      </c>
      <c r="B53" s="69">
        <v>50</v>
      </c>
      <c r="C53" s="69">
        <v>117</v>
      </c>
      <c r="D53" s="69" t="s">
        <v>1197</v>
      </c>
      <c r="E53" s="69" t="s">
        <v>466</v>
      </c>
      <c r="F53" s="69" t="s">
        <v>533</v>
      </c>
      <c r="G53" s="69">
        <v>2831001</v>
      </c>
      <c r="H53" s="69" t="s">
        <v>1172</v>
      </c>
      <c r="I53" s="69" t="s">
        <v>1225</v>
      </c>
      <c r="J53" s="69" t="s">
        <v>640</v>
      </c>
      <c r="K53" s="101">
        <v>0</v>
      </c>
      <c r="L53" s="102">
        <v>-107677.4</v>
      </c>
      <c r="M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 t="s">
        <v>470</v>
      </c>
      <c r="V53" s="69" t="s">
        <v>641</v>
      </c>
      <c r="W53" s="69" t="s">
        <v>642</v>
      </c>
    </row>
    <row r="54" spans="1:23" x14ac:dyDescent="0.3">
      <c r="A54" s="30" t="str">
        <f>VLOOKUP(I54,'Table (7)'!$B$3:$C$290,2,FALSE)</f>
        <v>REG ASSET-DEFD PROP TAX-BIG SANDY U1 GAS</v>
      </c>
      <c r="B54" s="69">
        <v>50</v>
      </c>
      <c r="C54" s="69">
        <v>117</v>
      </c>
      <c r="D54" s="69" t="s">
        <v>1197</v>
      </c>
      <c r="E54" s="69" t="s">
        <v>466</v>
      </c>
      <c r="F54" s="69" t="s">
        <v>533</v>
      </c>
      <c r="G54" s="69">
        <v>2831001</v>
      </c>
      <c r="H54" s="69" t="s">
        <v>1173</v>
      </c>
      <c r="I54" s="69" t="s">
        <v>1226</v>
      </c>
      <c r="J54" s="69" t="s">
        <v>640</v>
      </c>
      <c r="K54" s="101">
        <v>0</v>
      </c>
      <c r="L54" s="102">
        <v>-114209.45</v>
      </c>
      <c r="M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 t="s">
        <v>470</v>
      </c>
      <c r="V54" s="69" t="s">
        <v>641</v>
      </c>
      <c r="W54" s="69" t="s">
        <v>642</v>
      </c>
    </row>
    <row r="55" spans="1:23" x14ac:dyDescent="0.3">
      <c r="A55" s="30" t="str">
        <f>VLOOKUP(I55,'Table (7)'!$B$3:$C$290,2,FALSE)</f>
        <v>REG ASSET-REMOVAL COSTS-AMORT-BIG SANDY</v>
      </c>
      <c r="B55" s="69">
        <v>50</v>
      </c>
      <c r="C55" s="69">
        <v>117</v>
      </c>
      <c r="D55" s="69" t="s">
        <v>1197</v>
      </c>
      <c r="E55" s="69" t="s">
        <v>466</v>
      </c>
      <c r="F55" s="69" t="s">
        <v>533</v>
      </c>
      <c r="G55" s="69">
        <v>2831001</v>
      </c>
      <c r="H55" s="69" t="s">
        <v>1187</v>
      </c>
      <c r="I55" s="69" t="s">
        <v>1227</v>
      </c>
      <c r="J55" s="69" t="s">
        <v>640</v>
      </c>
      <c r="K55" s="101">
        <v>21753304.300000001</v>
      </c>
      <c r="L55" s="102">
        <v>14606201.15</v>
      </c>
      <c r="M55" s="69">
        <v>21753304.300000001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 t="s">
        <v>470</v>
      </c>
      <c r="V55" s="69" t="s">
        <v>641</v>
      </c>
      <c r="W55" s="69" t="s">
        <v>642</v>
      </c>
    </row>
    <row r="56" spans="1:23" x14ac:dyDescent="0.3">
      <c r="A56" s="30" t="str">
        <f>VLOOKUP(I56,'Table (7)'!$B$3:$C$290,2,FALSE)</f>
        <v>REG ASSET-SPENT ARO-BIG SANDY</v>
      </c>
      <c r="B56" s="69">
        <v>50</v>
      </c>
      <c r="C56" s="69">
        <v>117</v>
      </c>
      <c r="D56" s="69" t="s">
        <v>1197</v>
      </c>
      <c r="E56" s="69" t="s">
        <v>466</v>
      </c>
      <c r="F56" s="69" t="s">
        <v>533</v>
      </c>
      <c r="G56" s="69">
        <v>2831001</v>
      </c>
      <c r="H56" s="69" t="s">
        <v>1188</v>
      </c>
      <c r="I56" s="69" t="s">
        <v>1228</v>
      </c>
      <c r="J56" s="69" t="s">
        <v>640</v>
      </c>
      <c r="K56" s="101">
        <v>-2674004.2599999998</v>
      </c>
      <c r="L56" s="102">
        <v>-6420397.8899999997</v>
      </c>
      <c r="M56" s="69">
        <v>-2674004.2599999998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 t="s">
        <v>470</v>
      </c>
      <c r="V56" s="69" t="s">
        <v>641</v>
      </c>
      <c r="W56" s="69" t="s">
        <v>642</v>
      </c>
    </row>
    <row r="57" spans="1:23" x14ac:dyDescent="0.3">
      <c r="A57" s="30" t="str">
        <f>VLOOKUP(I57,'Table (7)'!$B$3:$C$290,2,FALSE)</f>
        <v>REG ASSET-UNRECOVERED PLANT-BIG SANDY</v>
      </c>
      <c r="B57" s="69">
        <v>50</v>
      </c>
      <c r="C57" s="69">
        <v>117</v>
      </c>
      <c r="D57" s="69" t="s">
        <v>1197</v>
      </c>
      <c r="E57" s="69" t="s">
        <v>466</v>
      </c>
      <c r="F57" s="69" t="s">
        <v>533</v>
      </c>
      <c r="G57" s="69">
        <v>2831001</v>
      </c>
      <c r="H57" s="69" t="s">
        <v>1189</v>
      </c>
      <c r="I57" s="69" t="s">
        <v>1229</v>
      </c>
      <c r="J57" s="69" t="s">
        <v>640</v>
      </c>
      <c r="K57" s="101">
        <v>-89369647.140000001</v>
      </c>
      <c r="L57" s="102">
        <v>-90018580.180000007</v>
      </c>
      <c r="M57" s="69">
        <v>-89369647.140000001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 t="s">
        <v>470</v>
      </c>
      <c r="V57" s="69" t="s">
        <v>641</v>
      </c>
      <c r="W57" s="69" t="s">
        <v>642</v>
      </c>
    </row>
    <row r="58" spans="1:23" x14ac:dyDescent="0.3">
      <c r="A58" s="30" t="str">
        <f>VLOOKUP(I58,'Table (7)'!$B$3:$C$290,2,FALSE)</f>
        <v>REG ASSET-NBV-ARO-RETIRED PLANTS</v>
      </c>
      <c r="B58" s="69">
        <v>50</v>
      </c>
      <c r="C58" s="69">
        <v>117</v>
      </c>
      <c r="D58" s="69" t="s">
        <v>1197</v>
      </c>
      <c r="E58" s="69" t="s">
        <v>466</v>
      </c>
      <c r="F58" s="69" t="s">
        <v>533</v>
      </c>
      <c r="G58" s="69">
        <v>2831001</v>
      </c>
      <c r="H58" s="69" t="s">
        <v>626</v>
      </c>
      <c r="I58" s="69" t="s">
        <v>627</v>
      </c>
      <c r="J58" s="69" t="s">
        <v>640</v>
      </c>
      <c r="K58" s="101">
        <v>-20310707.719999999</v>
      </c>
      <c r="L58" s="102">
        <v>-17129734.190000001</v>
      </c>
      <c r="M58" s="69">
        <v>-20310707.719999999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 t="s">
        <v>470</v>
      </c>
      <c r="V58" s="69" t="s">
        <v>641</v>
      </c>
      <c r="W58" s="69" t="s">
        <v>642</v>
      </c>
    </row>
    <row r="59" spans="1:23" x14ac:dyDescent="0.3">
      <c r="A59" s="30" t="str">
        <f>VLOOKUP(I59,'Table (7)'!$B$3:$C$290,2,FALSE)</f>
        <v>REG ASSET-M&amp;S RETIRING PLANTS</v>
      </c>
      <c r="B59" s="69">
        <v>50</v>
      </c>
      <c r="C59" s="69">
        <v>117</v>
      </c>
      <c r="D59" s="69" t="s">
        <v>1197</v>
      </c>
      <c r="E59" s="69" t="s">
        <v>466</v>
      </c>
      <c r="F59" s="69" t="s">
        <v>533</v>
      </c>
      <c r="G59" s="69">
        <v>2831001</v>
      </c>
      <c r="H59" s="69" t="s">
        <v>667</v>
      </c>
      <c r="I59" s="69" t="s">
        <v>668</v>
      </c>
      <c r="J59" s="69" t="s">
        <v>640</v>
      </c>
      <c r="K59" s="101">
        <v>0</v>
      </c>
      <c r="L59" s="102">
        <v>-16493.36</v>
      </c>
      <c r="M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 t="s">
        <v>470</v>
      </c>
      <c r="V59" s="69" t="s">
        <v>641</v>
      </c>
      <c r="W59" s="69" t="s">
        <v>642</v>
      </c>
    </row>
    <row r="60" spans="1:23" x14ac:dyDescent="0.3">
      <c r="A60" s="30" t="str">
        <f>VLOOKUP(I60,'Table (7)'!$B$3:$C$290,2,FALSE)</f>
        <v>BOOK LEASES CAPITALIZED FOR TAX</v>
      </c>
      <c r="B60" s="69">
        <v>50</v>
      </c>
      <c r="C60" s="69">
        <v>117</v>
      </c>
      <c r="D60" s="69" t="s">
        <v>1197</v>
      </c>
      <c r="E60" s="69" t="s">
        <v>466</v>
      </c>
      <c r="F60" s="69" t="s">
        <v>533</v>
      </c>
      <c r="G60" s="69">
        <v>2831001</v>
      </c>
      <c r="H60" s="69" t="s">
        <v>91</v>
      </c>
      <c r="I60" s="69" t="s">
        <v>400</v>
      </c>
      <c r="J60" s="69" t="s">
        <v>640</v>
      </c>
      <c r="K60" s="101">
        <v>-206168.9</v>
      </c>
      <c r="L60" s="102">
        <v>-87505.600000000006</v>
      </c>
      <c r="M60" s="69">
        <v>-206168.9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 t="s">
        <v>470</v>
      </c>
      <c r="V60" s="69" t="s">
        <v>641</v>
      </c>
      <c r="W60" s="69" t="s">
        <v>642</v>
      </c>
    </row>
    <row r="61" spans="1:23" x14ac:dyDescent="0.3">
      <c r="A61" s="30" t="str">
        <f>VLOOKUP(I61,'Table (7)'!$B$3:$C$290,2,FALSE)</f>
        <v>CAPITALIZED SOFTWARE COST - BOOK</v>
      </c>
      <c r="B61" s="69">
        <v>50</v>
      </c>
      <c r="C61" s="69">
        <v>117</v>
      </c>
      <c r="D61" s="69" t="s">
        <v>1197</v>
      </c>
      <c r="E61" s="69" t="s">
        <v>466</v>
      </c>
      <c r="F61" s="69" t="s">
        <v>533</v>
      </c>
      <c r="G61" s="69">
        <v>2831001</v>
      </c>
      <c r="H61" s="69" t="s">
        <v>548</v>
      </c>
      <c r="I61" s="69" t="s">
        <v>402</v>
      </c>
      <c r="J61" s="69" t="s">
        <v>640</v>
      </c>
      <c r="K61" s="101">
        <v>-1275440.42</v>
      </c>
      <c r="L61" s="102">
        <v>-1532716.32</v>
      </c>
      <c r="M61" s="69">
        <v>-1275440.42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 t="s">
        <v>470</v>
      </c>
      <c r="V61" s="69" t="s">
        <v>641</v>
      </c>
      <c r="W61" s="69" t="s">
        <v>642</v>
      </c>
    </row>
    <row r="62" spans="1:23" x14ac:dyDescent="0.3">
      <c r="A62" s="30" t="str">
        <f>VLOOKUP(I62,'Table (7)'!$B$3:$C$290,2,FALSE)</f>
        <v>LOSS ON REACQUIRED DEBT</v>
      </c>
      <c r="B62" s="69">
        <v>50</v>
      </c>
      <c r="C62" s="69">
        <v>117</v>
      </c>
      <c r="D62" s="69" t="s">
        <v>1197</v>
      </c>
      <c r="E62" s="69" t="s">
        <v>466</v>
      </c>
      <c r="F62" s="69" t="s">
        <v>533</v>
      </c>
      <c r="G62" s="69">
        <v>2831001</v>
      </c>
      <c r="H62" s="69" t="s">
        <v>42</v>
      </c>
      <c r="I62" s="69" t="s">
        <v>420</v>
      </c>
      <c r="J62" s="69" t="s">
        <v>640</v>
      </c>
      <c r="K62" s="101">
        <v>-98261.31</v>
      </c>
      <c r="L62" s="102">
        <v>-91155.45</v>
      </c>
      <c r="M62" s="69">
        <v>-98261.31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 t="s">
        <v>470</v>
      </c>
      <c r="V62" s="69" t="s">
        <v>641</v>
      </c>
      <c r="W62" s="69" t="s">
        <v>642</v>
      </c>
    </row>
    <row r="63" spans="1:23" x14ac:dyDescent="0.3">
      <c r="A63" s="30" t="str">
        <f>VLOOKUP(I63,'Table (7)'!$B$3:$C$290,2,FALSE)</f>
        <v>SFAS 106-MEDICARE SUBSIDY-(PPACA)-REG ASSET</v>
      </c>
      <c r="B63" s="69">
        <v>50</v>
      </c>
      <c r="C63" s="69">
        <v>117</v>
      </c>
      <c r="D63" s="69" t="s">
        <v>1197</v>
      </c>
      <c r="E63" s="69" t="s">
        <v>466</v>
      </c>
      <c r="F63" s="69" t="s">
        <v>533</v>
      </c>
      <c r="G63" s="69">
        <v>2831001</v>
      </c>
      <c r="H63" s="69" t="s">
        <v>549</v>
      </c>
      <c r="I63" s="69" t="s">
        <v>430</v>
      </c>
      <c r="J63" s="69" t="s">
        <v>640</v>
      </c>
      <c r="K63" s="101">
        <v>-224300.41</v>
      </c>
      <c r="L63" s="102">
        <v>-199378.11</v>
      </c>
      <c r="M63" s="69">
        <v>-224300.41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 t="s">
        <v>470</v>
      </c>
      <c r="V63" s="69" t="s">
        <v>641</v>
      </c>
      <c r="W63" s="69" t="s">
        <v>642</v>
      </c>
    </row>
    <row r="64" spans="1:23" x14ac:dyDescent="0.3">
      <c r="A64" s="30" t="str">
        <f>VLOOKUP(I64,'Table (7)'!$B$3:$C$290,2,FALSE)</f>
        <v>REG ASSET - ACCRUED SFAS 112</v>
      </c>
      <c r="B64" s="69">
        <v>50</v>
      </c>
      <c r="C64" s="69">
        <v>117</v>
      </c>
      <c r="D64" s="69" t="s">
        <v>1197</v>
      </c>
      <c r="E64" s="69" t="s">
        <v>466</v>
      </c>
      <c r="F64" s="69" t="s">
        <v>533</v>
      </c>
      <c r="G64" s="69">
        <v>2831001</v>
      </c>
      <c r="H64" s="69" t="s">
        <v>550</v>
      </c>
      <c r="I64" s="69" t="s">
        <v>441</v>
      </c>
      <c r="J64" s="69" t="s">
        <v>640</v>
      </c>
      <c r="K64" s="101">
        <v>-751427.78</v>
      </c>
      <c r="L64" s="102">
        <v>-476710.46</v>
      </c>
      <c r="M64" s="69">
        <v>-751427.78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 t="s">
        <v>470</v>
      </c>
      <c r="V64" s="69" t="s">
        <v>641</v>
      </c>
      <c r="W64" s="69" t="s">
        <v>642</v>
      </c>
    </row>
    <row r="65" spans="1:23" x14ac:dyDescent="0.3">
      <c r="A65" s="30" t="str">
        <f>VLOOKUP(I65,'Table (7)'!$B$3:$C$290,2,FALSE)</f>
        <v>ACCRUED BK PENSION COSTS - SFAS 158</v>
      </c>
      <c r="B65" s="69">
        <v>50</v>
      </c>
      <c r="C65" s="69">
        <v>180</v>
      </c>
      <c r="D65" s="69" t="s">
        <v>1199</v>
      </c>
      <c r="E65" s="69" t="s">
        <v>466</v>
      </c>
      <c r="F65" s="69" t="s">
        <v>533</v>
      </c>
      <c r="G65" s="69">
        <v>2831001</v>
      </c>
      <c r="H65" s="69" t="s">
        <v>88</v>
      </c>
      <c r="I65" s="69" t="s">
        <v>537</v>
      </c>
      <c r="J65" s="69" t="s">
        <v>640</v>
      </c>
      <c r="K65" s="101">
        <v>879974.55</v>
      </c>
      <c r="L65" s="102">
        <v>896222.25</v>
      </c>
      <c r="M65" s="69">
        <v>879974.55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 t="s">
        <v>470</v>
      </c>
      <c r="V65" s="69" t="s">
        <v>641</v>
      </c>
      <c r="W65" s="69" t="s">
        <v>642</v>
      </c>
    </row>
    <row r="66" spans="1:23" x14ac:dyDescent="0.3">
      <c r="A66" s="30" t="str">
        <f>VLOOKUP(I66,'Table (7)'!$B$3:$C$290,2,FALSE)</f>
        <v>REG ASSET - DEFERRED RTO COSTS</v>
      </c>
      <c r="B66" s="69">
        <v>50</v>
      </c>
      <c r="C66" s="69">
        <v>180</v>
      </c>
      <c r="D66" s="69" t="s">
        <v>1199</v>
      </c>
      <c r="E66" s="69" t="s">
        <v>466</v>
      </c>
      <c r="F66" s="69" t="s">
        <v>533</v>
      </c>
      <c r="G66" s="69">
        <v>2831001</v>
      </c>
      <c r="H66" s="69" t="s">
        <v>593</v>
      </c>
      <c r="I66" s="69" t="s">
        <v>283</v>
      </c>
      <c r="J66" s="69" t="s">
        <v>640</v>
      </c>
      <c r="K66" s="101">
        <v>-121099.11</v>
      </c>
      <c r="L66" s="102">
        <v>-94262.29</v>
      </c>
      <c r="M66" s="69">
        <v>-121099.11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 t="s">
        <v>470</v>
      </c>
      <c r="V66" s="69" t="s">
        <v>641</v>
      </c>
      <c r="W66" s="69" t="s">
        <v>642</v>
      </c>
    </row>
    <row r="67" spans="1:23" x14ac:dyDescent="0.3">
      <c r="A67" s="30" t="str">
        <f>VLOOKUP(I67,'Table (7)'!$B$3:$C$290,2,FALSE)</f>
        <v>REG ASSET-SFAS 158 - PENSIONS</v>
      </c>
      <c r="B67" s="69">
        <v>50</v>
      </c>
      <c r="C67" s="69">
        <v>180</v>
      </c>
      <c r="D67" s="69" t="s">
        <v>1199</v>
      </c>
      <c r="E67" s="69" t="s">
        <v>466</v>
      </c>
      <c r="F67" s="69" t="s">
        <v>533</v>
      </c>
      <c r="G67" s="69">
        <v>2831001</v>
      </c>
      <c r="H67" s="69" t="s">
        <v>307</v>
      </c>
      <c r="I67" s="69" t="s">
        <v>306</v>
      </c>
      <c r="J67" s="69" t="s">
        <v>640</v>
      </c>
      <c r="K67" s="101">
        <v>-879974.55</v>
      </c>
      <c r="L67" s="102">
        <v>-896222.25</v>
      </c>
      <c r="M67" s="69">
        <v>-879974.55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 t="s">
        <v>470</v>
      </c>
      <c r="V67" s="69" t="s">
        <v>641</v>
      </c>
      <c r="W67" s="69" t="s">
        <v>642</v>
      </c>
    </row>
    <row r="68" spans="1:23" x14ac:dyDescent="0.3">
      <c r="A68" s="30" t="str">
        <f>VLOOKUP(I68,'Table (7)'!$B$3:$C$290,2,FALSE)</f>
        <v>REG ASSET-SFAS 158 - OPEB</v>
      </c>
      <c r="B68" s="69">
        <v>50</v>
      </c>
      <c r="C68" s="69">
        <v>180</v>
      </c>
      <c r="D68" s="69" t="s">
        <v>1199</v>
      </c>
      <c r="E68" s="69" t="s">
        <v>466</v>
      </c>
      <c r="F68" s="69" t="s">
        <v>533</v>
      </c>
      <c r="G68" s="69">
        <v>2831001</v>
      </c>
      <c r="H68" s="69" t="s">
        <v>311</v>
      </c>
      <c r="I68" s="69" t="s">
        <v>310</v>
      </c>
      <c r="J68" s="69" t="s">
        <v>640</v>
      </c>
      <c r="K68" s="101">
        <v>-120792.7</v>
      </c>
      <c r="L68" s="102">
        <v>-206626</v>
      </c>
      <c r="M68" s="69">
        <v>-120792.7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 t="s">
        <v>470</v>
      </c>
      <c r="V68" s="69" t="s">
        <v>641</v>
      </c>
      <c r="W68" s="69" t="s">
        <v>642</v>
      </c>
    </row>
    <row r="69" spans="1:23" x14ac:dyDescent="0.3">
      <c r="A69" s="30" t="str">
        <f>VLOOKUP(I69,'Table (7)'!$B$3:$C$290,2,FALSE)</f>
        <v>REG ASSET-NERC COMPL/CYBER CC-UNREC EQ</v>
      </c>
      <c r="B69" s="69">
        <v>50</v>
      </c>
      <c r="C69" s="69">
        <v>180</v>
      </c>
      <c r="D69" s="69" t="s">
        <v>1199</v>
      </c>
      <c r="E69" s="69" t="s">
        <v>466</v>
      </c>
      <c r="F69" s="69" t="s">
        <v>533</v>
      </c>
      <c r="G69" s="69">
        <v>2831001</v>
      </c>
      <c r="H69" s="69" t="s">
        <v>1169</v>
      </c>
      <c r="I69" s="69" t="s">
        <v>1206</v>
      </c>
      <c r="J69" s="69" t="s">
        <v>640</v>
      </c>
      <c r="K69" s="101">
        <v>0</v>
      </c>
      <c r="L69" s="102">
        <v>424.96</v>
      </c>
      <c r="M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 t="s">
        <v>470</v>
      </c>
      <c r="V69" s="69" t="s">
        <v>641</v>
      </c>
      <c r="W69" s="69" t="s">
        <v>642</v>
      </c>
    </row>
    <row r="70" spans="1:23" x14ac:dyDescent="0.3">
      <c r="A70" s="30" t="str">
        <f>VLOOKUP(I70,'Table (7)'!$B$3:$C$290,2,FALSE)</f>
        <v>REG ASSET-NERC COMPL/CYBER SEC-CAR CST</v>
      </c>
      <c r="B70" s="69">
        <v>50</v>
      </c>
      <c r="C70" s="69">
        <v>180</v>
      </c>
      <c r="D70" s="69" t="s">
        <v>1199</v>
      </c>
      <c r="E70" s="69" t="s">
        <v>466</v>
      </c>
      <c r="F70" s="69" t="s">
        <v>533</v>
      </c>
      <c r="G70" s="69">
        <v>2831001</v>
      </c>
      <c r="H70" s="69" t="s">
        <v>1170</v>
      </c>
      <c r="I70" s="69" t="s">
        <v>1207</v>
      </c>
      <c r="J70" s="69" t="s">
        <v>640</v>
      </c>
      <c r="K70" s="101">
        <v>0</v>
      </c>
      <c r="L70" s="102">
        <v>-853.44</v>
      </c>
      <c r="M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 t="s">
        <v>470</v>
      </c>
      <c r="V70" s="69" t="s">
        <v>641</v>
      </c>
      <c r="W70" s="69" t="s">
        <v>642</v>
      </c>
    </row>
    <row r="71" spans="1:23" x14ac:dyDescent="0.3">
      <c r="A71" s="30" t="str">
        <f>VLOOKUP(I71,'Table (7)'!$B$3:$C$290,2,FALSE)</f>
        <v>REG ASSET-NERC COMPL/CYBER SEC-DEF DEPR</v>
      </c>
      <c r="B71" s="69">
        <v>50</v>
      </c>
      <c r="C71" s="69">
        <v>180</v>
      </c>
      <c r="D71" s="69" t="s">
        <v>1199</v>
      </c>
      <c r="E71" s="69" t="s">
        <v>466</v>
      </c>
      <c r="F71" s="69" t="s">
        <v>533</v>
      </c>
      <c r="G71" s="69">
        <v>2831001</v>
      </c>
      <c r="H71" s="69" t="s">
        <v>1171</v>
      </c>
      <c r="I71" s="69" t="s">
        <v>1208</v>
      </c>
      <c r="J71" s="69" t="s">
        <v>640</v>
      </c>
      <c r="K71" s="101">
        <v>0</v>
      </c>
      <c r="L71" s="102">
        <v>-2605.5700000000002</v>
      </c>
      <c r="M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 t="s">
        <v>470</v>
      </c>
      <c r="V71" s="69" t="s">
        <v>641</v>
      </c>
      <c r="W71" s="69" t="s">
        <v>642</v>
      </c>
    </row>
    <row r="72" spans="1:23" x14ac:dyDescent="0.3">
      <c r="A72" s="30" t="str">
        <f>VLOOKUP(I72,'Table (7)'!$B$3:$C$290,2,FALSE)</f>
        <v>BOOK LEASES CAPITALIZED FOR TAX</v>
      </c>
      <c r="B72" s="69">
        <v>50</v>
      </c>
      <c r="C72" s="69">
        <v>180</v>
      </c>
      <c r="D72" s="69" t="s">
        <v>1199</v>
      </c>
      <c r="E72" s="69" t="s">
        <v>466</v>
      </c>
      <c r="F72" s="69" t="s">
        <v>533</v>
      </c>
      <c r="G72" s="69">
        <v>2831001</v>
      </c>
      <c r="H72" s="69" t="s">
        <v>91</v>
      </c>
      <c r="I72" s="69" t="s">
        <v>400</v>
      </c>
      <c r="J72" s="69" t="s">
        <v>640</v>
      </c>
      <c r="K72" s="101">
        <v>-113771.35</v>
      </c>
      <c r="L72" s="102">
        <v>-111895</v>
      </c>
      <c r="M72" s="69">
        <v>-113771.35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 t="s">
        <v>470</v>
      </c>
      <c r="V72" s="69" t="s">
        <v>641</v>
      </c>
      <c r="W72" s="69" t="s">
        <v>642</v>
      </c>
    </row>
    <row r="73" spans="1:23" x14ac:dyDescent="0.3">
      <c r="A73" s="30" t="str">
        <f>VLOOKUP(I73,'Table (7)'!$B$3:$C$290,2,FALSE)</f>
        <v>CAPITALIZED SOFTWARE COST - BOOK</v>
      </c>
      <c r="B73" s="69">
        <v>50</v>
      </c>
      <c r="C73" s="69">
        <v>180</v>
      </c>
      <c r="D73" s="69" t="s">
        <v>1199</v>
      </c>
      <c r="E73" s="69" t="s">
        <v>466</v>
      </c>
      <c r="F73" s="69" t="s">
        <v>533</v>
      </c>
      <c r="G73" s="69">
        <v>2831001</v>
      </c>
      <c r="H73" s="69" t="s">
        <v>548</v>
      </c>
      <c r="I73" s="69" t="s">
        <v>402</v>
      </c>
      <c r="J73" s="69" t="s">
        <v>640</v>
      </c>
      <c r="K73" s="101">
        <v>-665756.31000000006</v>
      </c>
      <c r="L73" s="102">
        <v>-713019.61</v>
      </c>
      <c r="M73" s="69">
        <v>-665756.31000000006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 t="s">
        <v>470</v>
      </c>
      <c r="V73" s="69" t="s">
        <v>641</v>
      </c>
      <c r="W73" s="69" t="s">
        <v>642</v>
      </c>
    </row>
    <row r="74" spans="1:23" x14ac:dyDescent="0.3">
      <c r="A74" s="30" t="str">
        <f>VLOOKUP(I74,'Table (7)'!$B$3:$C$290,2,FALSE)</f>
        <v>LOSS ON REACQUIRED DEBT</v>
      </c>
      <c r="B74" s="69">
        <v>50</v>
      </c>
      <c r="C74" s="69">
        <v>180</v>
      </c>
      <c r="D74" s="69" t="s">
        <v>1199</v>
      </c>
      <c r="E74" s="69" t="s">
        <v>466</v>
      </c>
      <c r="F74" s="69" t="s">
        <v>533</v>
      </c>
      <c r="G74" s="69">
        <v>2831001</v>
      </c>
      <c r="H74" s="69" t="s">
        <v>42</v>
      </c>
      <c r="I74" s="69" t="s">
        <v>420</v>
      </c>
      <c r="J74" s="69" t="s">
        <v>640</v>
      </c>
      <c r="K74" s="101">
        <v>-42524.15</v>
      </c>
      <c r="L74" s="102">
        <v>-40409.79</v>
      </c>
      <c r="M74" s="69">
        <v>-42524.15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 t="s">
        <v>470</v>
      </c>
      <c r="V74" s="69" t="s">
        <v>641</v>
      </c>
      <c r="W74" s="69" t="s">
        <v>642</v>
      </c>
    </row>
    <row r="75" spans="1:23" x14ac:dyDescent="0.3">
      <c r="A75" s="30" t="str">
        <f>VLOOKUP(I75,'Table (7)'!$B$3:$C$290,2,FALSE)</f>
        <v>SFAS 106-MEDICARE SUBSIDY-(PPACA)-REG ASSET</v>
      </c>
      <c r="B75" s="69">
        <v>50</v>
      </c>
      <c r="C75" s="69">
        <v>180</v>
      </c>
      <c r="D75" s="69" t="s">
        <v>1199</v>
      </c>
      <c r="E75" s="69" t="s">
        <v>466</v>
      </c>
      <c r="F75" s="69" t="s">
        <v>533</v>
      </c>
      <c r="G75" s="69">
        <v>2831001</v>
      </c>
      <c r="H75" s="69" t="s">
        <v>549</v>
      </c>
      <c r="I75" s="69" t="s">
        <v>430</v>
      </c>
      <c r="J75" s="69" t="s">
        <v>640</v>
      </c>
      <c r="K75" s="101">
        <v>-49872.1</v>
      </c>
      <c r="L75" s="102">
        <v>-44330.75</v>
      </c>
      <c r="M75" s="69">
        <v>-49872.1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 t="s">
        <v>470</v>
      </c>
      <c r="V75" s="69" t="s">
        <v>641</v>
      </c>
      <c r="W75" s="69" t="s">
        <v>642</v>
      </c>
    </row>
    <row r="76" spans="1:23" x14ac:dyDescent="0.3">
      <c r="A76" s="30" t="str">
        <f>VLOOKUP(I76,'Table (7)'!$B$3:$C$290,2,FALSE)</f>
        <v>BK DEFL - MERGER COSTS</v>
      </c>
      <c r="B76" s="69">
        <v>50</v>
      </c>
      <c r="C76" s="69">
        <v>180</v>
      </c>
      <c r="D76" s="69" t="s">
        <v>1199</v>
      </c>
      <c r="E76" s="69" t="s">
        <v>466</v>
      </c>
      <c r="F76" s="69" t="s">
        <v>533</v>
      </c>
      <c r="G76" s="69">
        <v>2831001</v>
      </c>
      <c r="H76" s="69" t="s">
        <v>440</v>
      </c>
      <c r="I76" s="69" t="s">
        <v>439</v>
      </c>
      <c r="J76" s="69" t="s">
        <v>640</v>
      </c>
      <c r="K76" s="101">
        <v>-0.08</v>
      </c>
      <c r="L76" s="102">
        <v>-0.08</v>
      </c>
      <c r="M76" s="69">
        <v>-0.08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 t="s">
        <v>470</v>
      </c>
      <c r="V76" s="69" t="s">
        <v>641</v>
      </c>
      <c r="W76" s="69" t="s">
        <v>642</v>
      </c>
    </row>
    <row r="77" spans="1:23" x14ac:dyDescent="0.3">
      <c r="A77" s="30" t="str">
        <f>VLOOKUP(I77,'Table (7)'!$B$3:$C$290,2,FALSE)</f>
        <v>REG ASSET - ACCRUED SFAS 112</v>
      </c>
      <c r="B77" s="69">
        <v>50</v>
      </c>
      <c r="C77" s="69">
        <v>180</v>
      </c>
      <c r="D77" s="69" t="s">
        <v>1199</v>
      </c>
      <c r="E77" s="69" t="s">
        <v>466</v>
      </c>
      <c r="F77" s="69" t="s">
        <v>533</v>
      </c>
      <c r="G77" s="69">
        <v>2831001</v>
      </c>
      <c r="H77" s="69" t="s">
        <v>550</v>
      </c>
      <c r="I77" s="69" t="s">
        <v>441</v>
      </c>
      <c r="J77" s="69" t="s">
        <v>640</v>
      </c>
      <c r="K77" s="101">
        <v>-26695.63</v>
      </c>
      <c r="L77" s="102">
        <v>-16632.71</v>
      </c>
      <c r="M77" s="69">
        <v>-26695.63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 t="s">
        <v>470</v>
      </c>
      <c r="V77" s="69" t="s">
        <v>641</v>
      </c>
      <c r="W77" s="69" t="s">
        <v>642</v>
      </c>
    </row>
    <row r="78" spans="1:23" x14ac:dyDescent="0.3">
      <c r="L78" s="128"/>
    </row>
    <row r="79" spans="1:23" x14ac:dyDescent="0.3">
      <c r="K79" s="129">
        <f>SUBTOTAL(9,K3:K78)</f>
        <v>-111610278.36</v>
      </c>
      <c r="L79" s="130">
        <f>SUBTOTAL(9,L3:L78)</f>
        <v>-116162196.82999998</v>
      </c>
    </row>
  </sheetData>
  <autoFilter ref="A2:W77"/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90"/>
  <sheetViews>
    <sheetView workbookViewId="0">
      <pane ySplit="2" topLeftCell="A3" activePane="bottomLeft" state="frozen"/>
      <selection activeCell="C14" sqref="C14"/>
      <selection pane="bottomLeft" activeCell="C14" sqref="C14"/>
    </sheetView>
  </sheetViews>
  <sheetFormatPr defaultColWidth="9.109375" defaultRowHeight="13.2" x14ac:dyDescent="0.25"/>
  <cols>
    <col min="1" max="1" width="9.109375" style="26"/>
    <col min="2" max="2" width="9.88671875" style="26" bestFit="1" customWidth="1"/>
    <col min="3" max="3" width="67" style="26" bestFit="1" customWidth="1"/>
    <col min="4" max="16384" width="9.109375" style="26"/>
  </cols>
  <sheetData>
    <row r="2" spans="2:3" x14ac:dyDescent="0.25">
      <c r="B2" s="23" t="s">
        <v>140</v>
      </c>
      <c r="C2" s="24" t="s">
        <v>141</v>
      </c>
    </row>
    <row r="3" spans="2:3" x14ac:dyDescent="0.25">
      <c r="B3" s="25" t="s">
        <v>1139</v>
      </c>
      <c r="C3" s="25" t="s">
        <v>1140</v>
      </c>
    </row>
    <row r="4" spans="2:3" x14ac:dyDescent="0.25">
      <c r="B4" s="25" t="s">
        <v>1141</v>
      </c>
      <c r="C4" s="25" t="s">
        <v>1140</v>
      </c>
    </row>
    <row r="5" spans="2:3" x14ac:dyDescent="0.25">
      <c r="B5" s="25" t="s">
        <v>1142</v>
      </c>
      <c r="C5" s="25" t="s">
        <v>1143</v>
      </c>
    </row>
    <row r="6" spans="2:3" x14ac:dyDescent="0.25">
      <c r="B6" s="25" t="s">
        <v>142</v>
      </c>
      <c r="C6" s="25" t="s">
        <v>143</v>
      </c>
    </row>
    <row r="7" spans="2:3" x14ac:dyDescent="0.25">
      <c r="B7" s="25" t="s">
        <v>552</v>
      </c>
      <c r="C7" s="25" t="s">
        <v>128</v>
      </c>
    </row>
    <row r="8" spans="2:3" x14ac:dyDescent="0.25">
      <c r="B8" s="25" t="s">
        <v>1205</v>
      </c>
      <c r="C8" s="25" t="s">
        <v>1166</v>
      </c>
    </row>
    <row r="9" spans="2:3" x14ac:dyDescent="0.25">
      <c r="B9" s="25" t="s">
        <v>144</v>
      </c>
      <c r="C9" s="47" t="s">
        <v>82</v>
      </c>
    </row>
    <row r="10" spans="2:3" x14ac:dyDescent="0.25">
      <c r="B10" s="25" t="s">
        <v>145</v>
      </c>
      <c r="C10" s="47" t="s">
        <v>82</v>
      </c>
    </row>
    <row r="11" spans="2:3" x14ac:dyDescent="0.25">
      <c r="B11" s="25" t="s">
        <v>469</v>
      </c>
      <c r="C11" s="47" t="s">
        <v>82</v>
      </c>
    </row>
    <row r="12" spans="2:3" x14ac:dyDescent="0.25">
      <c r="B12" s="25" t="s">
        <v>472</v>
      </c>
      <c r="C12" s="47" t="s">
        <v>82</v>
      </c>
    </row>
    <row r="13" spans="2:3" x14ac:dyDescent="0.25">
      <c r="B13" s="25" t="s">
        <v>146</v>
      </c>
      <c r="C13" s="25" t="s">
        <v>147</v>
      </c>
    </row>
    <row r="14" spans="2:3" x14ac:dyDescent="0.25">
      <c r="B14" s="25" t="s">
        <v>148</v>
      </c>
      <c r="C14" s="47" t="s">
        <v>82</v>
      </c>
    </row>
    <row r="15" spans="2:3" x14ac:dyDescent="0.25">
      <c r="B15" s="25" t="s">
        <v>149</v>
      </c>
      <c r="C15" s="47" t="s">
        <v>82</v>
      </c>
    </row>
    <row r="16" spans="2:3" x14ac:dyDescent="0.25">
      <c r="B16" s="25" t="s">
        <v>474</v>
      </c>
      <c r="C16" s="47" t="s">
        <v>82</v>
      </c>
    </row>
    <row r="17" spans="2:3" x14ac:dyDescent="0.25">
      <c r="B17" s="25" t="s">
        <v>476</v>
      </c>
      <c r="C17" s="47" t="s">
        <v>82</v>
      </c>
    </row>
    <row r="18" spans="2:3" x14ac:dyDescent="0.25">
      <c r="B18" s="25" t="s">
        <v>150</v>
      </c>
      <c r="C18" s="47" t="s">
        <v>82</v>
      </c>
    </row>
    <row r="19" spans="2:3" x14ac:dyDescent="0.25">
      <c r="B19" s="25" t="s">
        <v>151</v>
      </c>
      <c r="C19" s="47" t="s">
        <v>82</v>
      </c>
    </row>
    <row r="20" spans="2:3" x14ac:dyDescent="0.25">
      <c r="B20" s="25" t="s">
        <v>152</v>
      </c>
      <c r="C20" s="47" t="s">
        <v>82</v>
      </c>
    </row>
    <row r="21" spans="2:3" x14ac:dyDescent="0.25">
      <c r="B21" s="25" t="s">
        <v>480</v>
      </c>
      <c r="C21" s="47" t="s">
        <v>82</v>
      </c>
    </row>
    <row r="22" spans="2:3" x14ac:dyDescent="0.25">
      <c r="B22" s="25" t="s">
        <v>154</v>
      </c>
      <c r="C22" s="25" t="s">
        <v>155</v>
      </c>
    </row>
    <row r="23" spans="2:3" x14ac:dyDescent="0.25">
      <c r="B23" s="25" t="s">
        <v>156</v>
      </c>
      <c r="C23" s="25" t="s">
        <v>157</v>
      </c>
    </row>
    <row r="24" spans="2:3" x14ac:dyDescent="0.25">
      <c r="B24" s="25" t="s">
        <v>158</v>
      </c>
      <c r="C24" s="25" t="s">
        <v>159</v>
      </c>
    </row>
    <row r="25" spans="2:3" x14ac:dyDescent="0.25">
      <c r="B25" s="25" t="s">
        <v>160</v>
      </c>
      <c r="C25" s="25" t="s">
        <v>97</v>
      </c>
    </row>
    <row r="26" spans="2:3" x14ac:dyDescent="0.25">
      <c r="B26" s="25" t="s">
        <v>1144</v>
      </c>
      <c r="C26" s="25" t="s">
        <v>1145</v>
      </c>
    </row>
    <row r="27" spans="2:3" x14ac:dyDescent="0.25">
      <c r="B27" s="25" t="s">
        <v>1146</v>
      </c>
      <c r="C27" s="25" t="s">
        <v>1145</v>
      </c>
    </row>
    <row r="28" spans="2:3" x14ac:dyDescent="0.25">
      <c r="B28" s="25" t="s">
        <v>161</v>
      </c>
      <c r="C28" s="47" t="s">
        <v>82</v>
      </c>
    </row>
    <row r="29" spans="2:3" x14ac:dyDescent="0.25">
      <c r="B29" s="25" t="s">
        <v>162</v>
      </c>
      <c r="C29" s="47" t="s">
        <v>82</v>
      </c>
    </row>
    <row r="30" spans="2:3" x14ac:dyDescent="0.25">
      <c r="B30" s="25" t="s">
        <v>163</v>
      </c>
      <c r="C30" s="47" t="s">
        <v>82</v>
      </c>
    </row>
    <row r="31" spans="2:3" x14ac:dyDescent="0.25">
      <c r="B31" s="25" t="s">
        <v>164</v>
      </c>
      <c r="C31" s="47" t="s">
        <v>82</v>
      </c>
    </row>
    <row r="32" spans="2:3" x14ac:dyDescent="0.25">
      <c r="B32" s="25" t="s">
        <v>165</v>
      </c>
      <c r="C32" s="47" t="s">
        <v>82</v>
      </c>
    </row>
    <row r="33" spans="2:3" x14ac:dyDescent="0.25">
      <c r="B33" s="25" t="s">
        <v>166</v>
      </c>
      <c r="C33" s="47" t="s">
        <v>82</v>
      </c>
    </row>
    <row r="34" spans="2:3" x14ac:dyDescent="0.25">
      <c r="B34" s="25" t="s">
        <v>482</v>
      </c>
      <c r="C34" s="47" t="s">
        <v>82</v>
      </c>
    </row>
    <row r="35" spans="2:3" x14ac:dyDescent="0.25">
      <c r="B35" s="25" t="s">
        <v>167</v>
      </c>
      <c r="C35" s="47" t="s">
        <v>82</v>
      </c>
    </row>
    <row r="36" spans="2:3" x14ac:dyDescent="0.25">
      <c r="B36" s="25" t="s">
        <v>168</v>
      </c>
      <c r="C36" s="25" t="s">
        <v>169</v>
      </c>
    </row>
    <row r="37" spans="2:3" x14ac:dyDescent="0.25">
      <c r="B37" s="25" t="s">
        <v>484</v>
      </c>
      <c r="C37" s="25" t="s">
        <v>103</v>
      </c>
    </row>
    <row r="38" spans="2:3" x14ac:dyDescent="0.25">
      <c r="B38" s="25" t="s">
        <v>644</v>
      </c>
      <c r="C38" s="25" t="s">
        <v>643</v>
      </c>
    </row>
    <row r="39" spans="2:3" x14ac:dyDescent="0.25">
      <c r="B39" s="25" t="s">
        <v>486</v>
      </c>
      <c r="C39" s="25" t="s">
        <v>66</v>
      </c>
    </row>
    <row r="40" spans="2:3" x14ac:dyDescent="0.25">
      <c r="B40" s="25" t="s">
        <v>488</v>
      </c>
      <c r="C40" s="25" t="s">
        <v>66</v>
      </c>
    </row>
    <row r="41" spans="2:3" x14ac:dyDescent="0.25">
      <c r="B41" s="25" t="s">
        <v>170</v>
      </c>
      <c r="C41" s="25" t="s">
        <v>98</v>
      </c>
    </row>
    <row r="42" spans="2:3" x14ac:dyDescent="0.25">
      <c r="B42" s="25" t="s">
        <v>171</v>
      </c>
      <c r="C42" s="25" t="s">
        <v>98</v>
      </c>
    </row>
    <row r="43" spans="2:3" x14ac:dyDescent="0.25">
      <c r="B43" s="25" t="s">
        <v>172</v>
      </c>
      <c r="C43" s="25" t="s">
        <v>173</v>
      </c>
    </row>
    <row r="44" spans="2:3" x14ac:dyDescent="0.25">
      <c r="B44" s="25" t="s">
        <v>174</v>
      </c>
      <c r="C44" s="47" t="s">
        <v>31</v>
      </c>
    </row>
    <row r="45" spans="2:3" x14ac:dyDescent="0.25">
      <c r="B45" s="25" t="s">
        <v>175</v>
      </c>
      <c r="C45" s="47" t="s">
        <v>31</v>
      </c>
    </row>
    <row r="46" spans="2:3" x14ac:dyDescent="0.25">
      <c r="B46" s="25" t="s">
        <v>176</v>
      </c>
      <c r="C46" s="25" t="s">
        <v>177</v>
      </c>
    </row>
    <row r="47" spans="2:3" x14ac:dyDescent="0.25">
      <c r="B47" s="25" t="s">
        <v>178</v>
      </c>
      <c r="C47" s="25" t="s">
        <v>177</v>
      </c>
    </row>
    <row r="48" spans="2:3" x14ac:dyDescent="0.25">
      <c r="B48" s="25" t="s">
        <v>179</v>
      </c>
      <c r="C48" s="25" t="s">
        <v>180</v>
      </c>
    </row>
    <row r="49" spans="2:3" x14ac:dyDescent="0.25">
      <c r="B49" s="25" t="s">
        <v>181</v>
      </c>
      <c r="C49" s="25" t="s">
        <v>180</v>
      </c>
    </row>
    <row r="50" spans="2:3" x14ac:dyDescent="0.25">
      <c r="B50" s="25" t="s">
        <v>182</v>
      </c>
      <c r="C50" s="25" t="s">
        <v>183</v>
      </c>
    </row>
    <row r="51" spans="2:3" x14ac:dyDescent="0.25">
      <c r="B51" s="25" t="s">
        <v>184</v>
      </c>
      <c r="C51" s="25" t="s">
        <v>183</v>
      </c>
    </row>
    <row r="52" spans="2:3" x14ac:dyDescent="0.25">
      <c r="B52" s="25" t="s">
        <v>1147</v>
      </c>
      <c r="C52" s="25" t="s">
        <v>1148</v>
      </c>
    </row>
    <row r="53" spans="2:3" x14ac:dyDescent="0.25">
      <c r="B53" s="25" t="s">
        <v>1149</v>
      </c>
      <c r="C53" s="25" t="s">
        <v>1148</v>
      </c>
    </row>
    <row r="54" spans="2:3" x14ac:dyDescent="0.25">
      <c r="B54" s="25" t="s">
        <v>1150</v>
      </c>
      <c r="C54" s="25" t="s">
        <v>1151</v>
      </c>
    </row>
    <row r="55" spans="2:3" x14ac:dyDescent="0.25">
      <c r="B55" s="25" t="s">
        <v>1152</v>
      </c>
      <c r="C55" s="25" t="s">
        <v>1151</v>
      </c>
    </row>
    <row r="56" spans="2:3" x14ac:dyDescent="0.25">
      <c r="B56" s="25" t="s">
        <v>185</v>
      </c>
      <c r="C56" s="47" t="s">
        <v>186</v>
      </c>
    </row>
    <row r="57" spans="2:3" x14ac:dyDescent="0.25">
      <c r="B57" s="25" t="s">
        <v>187</v>
      </c>
      <c r="C57" s="47" t="s">
        <v>186</v>
      </c>
    </row>
    <row r="58" spans="2:3" x14ac:dyDescent="0.25">
      <c r="B58" s="25" t="s">
        <v>188</v>
      </c>
      <c r="C58" s="47" t="s">
        <v>189</v>
      </c>
    </row>
    <row r="59" spans="2:3" x14ac:dyDescent="0.25">
      <c r="B59" s="25" t="s">
        <v>190</v>
      </c>
      <c r="C59" s="47" t="s">
        <v>189</v>
      </c>
    </row>
    <row r="60" spans="2:3" x14ac:dyDescent="0.25">
      <c r="B60" s="25" t="s">
        <v>191</v>
      </c>
      <c r="C60" s="25" t="s">
        <v>192</v>
      </c>
    </row>
    <row r="61" spans="2:3" x14ac:dyDescent="0.25">
      <c r="B61" s="25" t="s">
        <v>193</v>
      </c>
      <c r="C61" s="25" t="s">
        <v>192</v>
      </c>
    </row>
    <row r="62" spans="2:3" x14ac:dyDescent="0.25">
      <c r="B62" s="25" t="s">
        <v>194</v>
      </c>
      <c r="C62" s="25" t="s">
        <v>195</v>
      </c>
    </row>
    <row r="63" spans="2:3" x14ac:dyDescent="0.25">
      <c r="B63" s="25" t="s">
        <v>196</v>
      </c>
      <c r="C63" s="25" t="s">
        <v>195</v>
      </c>
    </row>
    <row r="64" spans="2:3" x14ac:dyDescent="0.25">
      <c r="B64" s="25" t="s">
        <v>197</v>
      </c>
      <c r="C64" s="25" t="s">
        <v>198</v>
      </c>
    </row>
    <row r="65" spans="2:3" x14ac:dyDescent="0.25">
      <c r="B65" s="25" t="s">
        <v>199</v>
      </c>
      <c r="C65" s="25" t="s">
        <v>198</v>
      </c>
    </row>
    <row r="66" spans="2:3" x14ac:dyDescent="0.25">
      <c r="B66" s="25" t="s">
        <v>493</v>
      </c>
      <c r="C66" s="25" t="s">
        <v>67</v>
      </c>
    </row>
    <row r="67" spans="2:3" x14ac:dyDescent="0.25">
      <c r="B67" s="25" t="s">
        <v>495</v>
      </c>
      <c r="C67" s="25" t="s">
        <v>67</v>
      </c>
    </row>
    <row r="68" spans="2:3" x14ac:dyDescent="0.25">
      <c r="B68" s="25" t="s">
        <v>497</v>
      </c>
      <c r="C68" s="25" t="s">
        <v>68</v>
      </c>
    </row>
    <row r="69" spans="2:3" x14ac:dyDescent="0.25">
      <c r="B69" s="25" t="s">
        <v>499</v>
      </c>
      <c r="C69" s="25" t="s">
        <v>68</v>
      </c>
    </row>
    <row r="70" spans="2:3" x14ac:dyDescent="0.25">
      <c r="B70" s="25" t="s">
        <v>501</v>
      </c>
      <c r="C70" s="25" t="s">
        <v>69</v>
      </c>
    </row>
    <row r="71" spans="2:3" x14ac:dyDescent="0.25">
      <c r="B71" s="25" t="s">
        <v>503</v>
      </c>
      <c r="C71" s="25" t="s">
        <v>69</v>
      </c>
    </row>
    <row r="72" spans="2:3" x14ac:dyDescent="0.25">
      <c r="B72" s="25" t="s">
        <v>200</v>
      </c>
      <c r="C72" s="25" t="s">
        <v>201</v>
      </c>
    </row>
    <row r="73" spans="2:3" x14ac:dyDescent="0.25">
      <c r="B73" s="25" t="s">
        <v>202</v>
      </c>
      <c r="C73" s="25" t="s">
        <v>201</v>
      </c>
    </row>
    <row r="74" spans="2:3" x14ac:dyDescent="0.25">
      <c r="B74" s="25" t="s">
        <v>203</v>
      </c>
      <c r="C74" s="25" t="s">
        <v>204</v>
      </c>
    </row>
    <row r="75" spans="2:3" x14ac:dyDescent="0.25">
      <c r="B75" s="25" t="s">
        <v>205</v>
      </c>
      <c r="C75" s="25" t="s">
        <v>204</v>
      </c>
    </row>
    <row r="76" spans="2:3" x14ac:dyDescent="0.25">
      <c r="B76" s="25" t="s">
        <v>206</v>
      </c>
      <c r="C76" s="25" t="s">
        <v>207</v>
      </c>
    </row>
    <row r="77" spans="2:3" x14ac:dyDescent="0.25">
      <c r="B77" s="25" t="s">
        <v>208</v>
      </c>
      <c r="C77" s="25" t="s">
        <v>207</v>
      </c>
    </row>
    <row r="78" spans="2:3" x14ac:dyDescent="0.25">
      <c r="B78" s="25" t="s">
        <v>209</v>
      </c>
      <c r="C78" s="25" t="s">
        <v>210</v>
      </c>
    </row>
    <row r="79" spans="2:3" x14ac:dyDescent="0.25">
      <c r="B79" s="25" t="s">
        <v>211</v>
      </c>
      <c r="C79" s="25" t="s">
        <v>210</v>
      </c>
    </row>
    <row r="80" spans="2:3" x14ac:dyDescent="0.25">
      <c r="B80" s="25" t="s">
        <v>212</v>
      </c>
      <c r="C80" s="25" t="s">
        <v>213</v>
      </c>
    </row>
    <row r="81" spans="2:3" x14ac:dyDescent="0.25">
      <c r="B81" s="25" t="s">
        <v>214</v>
      </c>
      <c r="C81" s="25" t="s">
        <v>213</v>
      </c>
    </row>
    <row r="82" spans="2:3" x14ac:dyDescent="0.25">
      <c r="B82" s="25" t="s">
        <v>215</v>
      </c>
      <c r="C82" s="25" t="s">
        <v>216</v>
      </c>
    </row>
    <row r="83" spans="2:3" x14ac:dyDescent="0.25">
      <c r="B83" s="25" t="s">
        <v>217</v>
      </c>
      <c r="C83" s="25" t="s">
        <v>216</v>
      </c>
    </row>
    <row r="84" spans="2:3" x14ac:dyDescent="0.25">
      <c r="B84" s="25" t="s">
        <v>218</v>
      </c>
      <c r="C84" s="25" t="s">
        <v>219</v>
      </c>
    </row>
    <row r="85" spans="2:3" x14ac:dyDescent="0.25">
      <c r="B85" s="25" t="s">
        <v>220</v>
      </c>
      <c r="C85" s="25" t="s">
        <v>219</v>
      </c>
    </row>
    <row r="86" spans="2:3" x14ac:dyDescent="0.25">
      <c r="B86" s="25" t="s">
        <v>221</v>
      </c>
      <c r="C86" s="25" t="s">
        <v>222</v>
      </c>
    </row>
    <row r="87" spans="2:3" x14ac:dyDescent="0.25">
      <c r="B87" s="25" t="s">
        <v>223</v>
      </c>
      <c r="C87" s="25" t="s">
        <v>222</v>
      </c>
    </row>
    <row r="88" spans="2:3" x14ac:dyDescent="0.25">
      <c r="B88" s="25" t="s">
        <v>224</v>
      </c>
      <c r="C88" s="25" t="s">
        <v>225</v>
      </c>
    </row>
    <row r="89" spans="2:3" x14ac:dyDescent="0.25">
      <c r="B89" s="25" t="s">
        <v>226</v>
      </c>
      <c r="C89" s="25" t="s">
        <v>225</v>
      </c>
    </row>
    <row r="90" spans="2:3" x14ac:dyDescent="0.25">
      <c r="B90" s="25" t="s">
        <v>227</v>
      </c>
      <c r="C90" s="25" t="s">
        <v>228</v>
      </c>
    </row>
    <row r="91" spans="2:3" x14ac:dyDescent="0.25">
      <c r="B91" s="25" t="s">
        <v>229</v>
      </c>
      <c r="C91" s="25" t="s">
        <v>228</v>
      </c>
    </row>
    <row r="92" spans="2:3" x14ac:dyDescent="0.25">
      <c r="B92" s="25" t="s">
        <v>230</v>
      </c>
      <c r="C92" s="25" t="s">
        <v>231</v>
      </c>
    </row>
    <row r="93" spans="2:3" x14ac:dyDescent="0.25">
      <c r="B93" s="25" t="s">
        <v>232</v>
      </c>
      <c r="C93" s="25" t="s">
        <v>231</v>
      </c>
    </row>
    <row r="94" spans="2:3" x14ac:dyDescent="0.25">
      <c r="B94" s="25" t="s">
        <v>233</v>
      </c>
      <c r="C94" s="25" t="s">
        <v>234</v>
      </c>
    </row>
    <row r="95" spans="2:3" x14ac:dyDescent="0.25">
      <c r="B95" s="25" t="s">
        <v>235</v>
      </c>
      <c r="C95" s="25" t="s">
        <v>234</v>
      </c>
    </row>
    <row r="96" spans="2:3" x14ac:dyDescent="0.25">
      <c r="B96" s="25" t="s">
        <v>236</v>
      </c>
      <c r="C96" s="25" t="s">
        <v>237</v>
      </c>
    </row>
    <row r="97" spans="2:3" x14ac:dyDescent="0.25">
      <c r="B97" s="25" t="s">
        <v>238</v>
      </c>
      <c r="C97" s="25" t="s">
        <v>237</v>
      </c>
    </row>
    <row r="98" spans="2:3" x14ac:dyDescent="0.25">
      <c r="B98" s="25" t="s">
        <v>239</v>
      </c>
      <c r="C98" s="25" t="s">
        <v>34</v>
      </c>
    </row>
    <row r="99" spans="2:3" x14ac:dyDescent="0.25">
      <c r="B99" s="25" t="s">
        <v>240</v>
      </c>
      <c r="C99" s="25" t="s">
        <v>241</v>
      </c>
    </row>
    <row r="100" spans="2:3" x14ac:dyDescent="0.25">
      <c r="B100" s="25" t="s">
        <v>242</v>
      </c>
      <c r="C100" s="25" t="s">
        <v>241</v>
      </c>
    </row>
    <row r="101" spans="2:3" x14ac:dyDescent="0.25">
      <c r="B101" s="25" t="s">
        <v>243</v>
      </c>
      <c r="C101" s="25" t="s">
        <v>244</v>
      </c>
    </row>
    <row r="102" spans="2:3" x14ac:dyDescent="0.25">
      <c r="B102" s="25" t="s">
        <v>245</v>
      </c>
      <c r="C102" s="25" t="s">
        <v>244</v>
      </c>
    </row>
    <row r="103" spans="2:3" x14ac:dyDescent="0.25">
      <c r="B103" s="25" t="s">
        <v>246</v>
      </c>
      <c r="C103" s="25" t="s">
        <v>247</v>
      </c>
    </row>
    <row r="104" spans="2:3" x14ac:dyDescent="0.25">
      <c r="B104" s="25" t="s">
        <v>248</v>
      </c>
      <c r="C104" s="25" t="s">
        <v>247</v>
      </c>
    </row>
    <row r="105" spans="2:3" x14ac:dyDescent="0.25">
      <c r="B105" s="25" t="s">
        <v>249</v>
      </c>
      <c r="C105" s="25" t="s">
        <v>250</v>
      </c>
    </row>
    <row r="106" spans="2:3" x14ac:dyDescent="0.25">
      <c r="B106" s="25" t="s">
        <v>251</v>
      </c>
      <c r="C106" s="25" t="s">
        <v>250</v>
      </c>
    </row>
    <row r="107" spans="2:3" x14ac:dyDescent="0.25">
      <c r="B107" s="25" t="s">
        <v>252</v>
      </c>
      <c r="C107" s="25" t="s">
        <v>253</v>
      </c>
    </row>
    <row r="108" spans="2:3" x14ac:dyDescent="0.25">
      <c r="B108" s="25" t="s">
        <v>254</v>
      </c>
      <c r="C108" s="25" t="s">
        <v>253</v>
      </c>
    </row>
    <row r="109" spans="2:3" x14ac:dyDescent="0.25">
      <c r="B109" s="25" t="s">
        <v>255</v>
      </c>
      <c r="C109" s="25" t="s">
        <v>256</v>
      </c>
    </row>
    <row r="110" spans="2:3" x14ac:dyDescent="0.25">
      <c r="B110" s="25" t="s">
        <v>257</v>
      </c>
      <c r="C110" s="25" t="s">
        <v>256</v>
      </c>
    </row>
    <row r="111" spans="2:3" x14ac:dyDescent="0.25">
      <c r="B111" s="25" t="s">
        <v>258</v>
      </c>
      <c r="C111" s="25" t="s">
        <v>259</v>
      </c>
    </row>
    <row r="112" spans="2:3" x14ac:dyDescent="0.25">
      <c r="B112" s="25" t="s">
        <v>1153</v>
      </c>
      <c r="C112" s="25" t="s">
        <v>1154</v>
      </c>
    </row>
    <row r="113" spans="2:3" x14ac:dyDescent="0.25">
      <c r="B113" s="25" t="s">
        <v>1155</v>
      </c>
      <c r="C113" s="25" t="s">
        <v>1156</v>
      </c>
    </row>
    <row r="114" spans="2:3" x14ac:dyDescent="0.25">
      <c r="B114" s="25" t="s">
        <v>1157</v>
      </c>
      <c r="C114" s="25" t="s">
        <v>1158</v>
      </c>
    </row>
    <row r="115" spans="2:3" x14ac:dyDescent="0.25">
      <c r="B115" s="25" t="s">
        <v>260</v>
      </c>
      <c r="C115" s="25" t="s">
        <v>261</v>
      </c>
    </row>
    <row r="116" spans="2:3" x14ac:dyDescent="0.25">
      <c r="B116" s="25" t="s">
        <v>262</v>
      </c>
      <c r="C116" s="25" t="s">
        <v>263</v>
      </c>
    </row>
    <row r="117" spans="2:3" x14ac:dyDescent="0.25">
      <c r="B117" s="25" t="s">
        <v>554</v>
      </c>
      <c r="C117" s="25" t="s">
        <v>101</v>
      </c>
    </row>
    <row r="118" spans="2:3" x14ac:dyDescent="0.25">
      <c r="B118" s="25" t="s">
        <v>556</v>
      </c>
      <c r="C118" s="25" t="s">
        <v>76</v>
      </c>
    </row>
    <row r="119" spans="2:3" x14ac:dyDescent="0.25">
      <c r="B119" s="25" t="s">
        <v>1210</v>
      </c>
      <c r="C119" s="25" t="s">
        <v>1167</v>
      </c>
    </row>
    <row r="120" spans="2:3" x14ac:dyDescent="0.25">
      <c r="B120" s="25" t="s">
        <v>557</v>
      </c>
      <c r="C120" s="25" t="s">
        <v>132</v>
      </c>
    </row>
    <row r="121" spans="2:3" x14ac:dyDescent="0.25">
      <c r="B121" s="25" t="s">
        <v>264</v>
      </c>
      <c r="C121" s="25" t="s">
        <v>265</v>
      </c>
    </row>
    <row r="122" spans="2:3" x14ac:dyDescent="0.25">
      <c r="B122" s="25" t="s">
        <v>535</v>
      </c>
      <c r="C122" s="25" t="s">
        <v>100</v>
      </c>
    </row>
    <row r="123" spans="2:3" x14ac:dyDescent="0.25">
      <c r="B123" s="25" t="s">
        <v>559</v>
      </c>
      <c r="C123" s="25" t="s">
        <v>137</v>
      </c>
    </row>
    <row r="124" spans="2:3" x14ac:dyDescent="0.25">
      <c r="B124" s="25" t="s">
        <v>1212</v>
      </c>
      <c r="C124" s="25" t="s">
        <v>137</v>
      </c>
    </row>
    <row r="125" spans="2:3" x14ac:dyDescent="0.25">
      <c r="B125" s="25" t="s">
        <v>266</v>
      </c>
      <c r="C125" s="25" t="s">
        <v>267</v>
      </c>
    </row>
    <row r="126" spans="2:3" x14ac:dyDescent="0.25">
      <c r="B126" s="25" t="s">
        <v>268</v>
      </c>
      <c r="C126" s="25" t="s">
        <v>36</v>
      </c>
    </row>
    <row r="127" spans="2:3" x14ac:dyDescent="0.25">
      <c r="B127" s="25" t="s">
        <v>269</v>
      </c>
      <c r="C127" s="25" t="s">
        <v>36</v>
      </c>
    </row>
    <row r="128" spans="2:3" x14ac:dyDescent="0.25">
      <c r="B128" s="25" t="s">
        <v>270</v>
      </c>
      <c r="C128" s="25" t="s">
        <v>104</v>
      </c>
    </row>
    <row r="129" spans="2:3" x14ac:dyDescent="0.25">
      <c r="B129" s="25" t="s">
        <v>271</v>
      </c>
      <c r="C129" s="25" t="s">
        <v>105</v>
      </c>
    </row>
    <row r="130" spans="2:3" x14ac:dyDescent="0.25">
      <c r="B130" s="25" t="s">
        <v>272</v>
      </c>
      <c r="C130" s="25" t="s">
        <v>85</v>
      </c>
    </row>
    <row r="131" spans="2:3" x14ac:dyDescent="0.25">
      <c r="B131" s="25" t="s">
        <v>273</v>
      </c>
      <c r="C131" s="25" t="s">
        <v>85</v>
      </c>
    </row>
    <row r="132" spans="2:3" x14ac:dyDescent="0.25">
      <c r="B132" s="25" t="s">
        <v>510</v>
      </c>
      <c r="C132" s="25" t="s">
        <v>86</v>
      </c>
    </row>
    <row r="133" spans="2:3" x14ac:dyDescent="0.25">
      <c r="B133" s="25" t="s">
        <v>274</v>
      </c>
      <c r="C133" s="25" t="s">
        <v>275</v>
      </c>
    </row>
    <row r="134" spans="2:3" x14ac:dyDescent="0.25">
      <c r="B134" s="25" t="s">
        <v>276</v>
      </c>
      <c r="C134" s="25" t="s">
        <v>277</v>
      </c>
    </row>
    <row r="135" spans="2:3" x14ac:dyDescent="0.25">
      <c r="B135" s="25" t="s">
        <v>560</v>
      </c>
      <c r="C135" s="25" t="s">
        <v>133</v>
      </c>
    </row>
    <row r="136" spans="2:3" x14ac:dyDescent="0.25">
      <c r="B136" s="25" t="s">
        <v>511</v>
      </c>
      <c r="C136" s="25" t="s">
        <v>70</v>
      </c>
    </row>
    <row r="137" spans="2:3" x14ac:dyDescent="0.25">
      <c r="B137" s="25" t="s">
        <v>278</v>
      </c>
      <c r="C137" s="25" t="s">
        <v>40</v>
      </c>
    </row>
    <row r="138" spans="2:3" x14ac:dyDescent="0.25">
      <c r="B138" s="25" t="s">
        <v>563</v>
      </c>
      <c r="C138" s="25" t="s">
        <v>40</v>
      </c>
    </row>
    <row r="139" spans="2:3" x14ac:dyDescent="0.25">
      <c r="B139" s="25" t="s">
        <v>279</v>
      </c>
      <c r="C139" s="25" t="s">
        <v>280</v>
      </c>
    </row>
    <row r="140" spans="2:3" x14ac:dyDescent="0.25">
      <c r="B140" s="25" t="s">
        <v>536</v>
      </c>
      <c r="C140" s="25" t="s">
        <v>56</v>
      </c>
    </row>
    <row r="141" spans="2:3" x14ac:dyDescent="0.25">
      <c r="B141" s="25" t="s">
        <v>537</v>
      </c>
      <c r="C141" s="25" t="s">
        <v>88</v>
      </c>
    </row>
    <row r="142" spans="2:3" x14ac:dyDescent="0.25">
      <c r="B142" s="25" t="s">
        <v>281</v>
      </c>
      <c r="C142" s="25" t="s">
        <v>282</v>
      </c>
    </row>
    <row r="143" spans="2:3" x14ac:dyDescent="0.25">
      <c r="B143" s="25" t="s">
        <v>283</v>
      </c>
      <c r="C143" s="25" t="s">
        <v>284</v>
      </c>
    </row>
    <row r="144" spans="2:3" x14ac:dyDescent="0.25">
      <c r="B144" s="25" t="s">
        <v>285</v>
      </c>
      <c r="C144" s="25" t="s">
        <v>286</v>
      </c>
    </row>
    <row r="145" spans="2:3" x14ac:dyDescent="0.25">
      <c r="B145" s="25" t="s">
        <v>538</v>
      </c>
      <c r="C145" s="25" t="s">
        <v>89</v>
      </c>
    </row>
    <row r="146" spans="2:3" x14ac:dyDescent="0.25">
      <c r="B146" s="25" t="s">
        <v>539</v>
      </c>
      <c r="C146" s="25" t="s">
        <v>90</v>
      </c>
    </row>
    <row r="147" spans="2:3" x14ac:dyDescent="0.25">
      <c r="B147" s="25" t="s">
        <v>565</v>
      </c>
      <c r="C147" s="25" t="s">
        <v>564</v>
      </c>
    </row>
    <row r="148" spans="2:3" x14ac:dyDescent="0.25">
      <c r="B148" s="25" t="s">
        <v>287</v>
      </c>
      <c r="C148" s="25" t="s">
        <v>109</v>
      </c>
    </row>
    <row r="149" spans="2:3" x14ac:dyDescent="0.25">
      <c r="B149" s="25" t="s">
        <v>288</v>
      </c>
      <c r="C149" s="25" t="s">
        <v>289</v>
      </c>
    </row>
    <row r="150" spans="2:3" x14ac:dyDescent="0.25">
      <c r="B150" s="25" t="s">
        <v>290</v>
      </c>
      <c r="C150" s="25" t="s">
        <v>291</v>
      </c>
    </row>
    <row r="151" spans="2:3" x14ac:dyDescent="0.25">
      <c r="B151" s="25" t="s">
        <v>292</v>
      </c>
      <c r="C151" s="25" t="s">
        <v>291</v>
      </c>
    </row>
    <row r="152" spans="2:3" x14ac:dyDescent="0.25">
      <c r="B152" s="25" t="s">
        <v>293</v>
      </c>
      <c r="C152" s="25" t="s">
        <v>294</v>
      </c>
    </row>
    <row r="153" spans="2:3" x14ac:dyDescent="0.25">
      <c r="B153" s="25" t="s">
        <v>295</v>
      </c>
      <c r="C153" s="25" t="s">
        <v>296</v>
      </c>
    </row>
    <row r="154" spans="2:3" x14ac:dyDescent="0.25">
      <c r="B154" s="25" t="s">
        <v>568</v>
      </c>
      <c r="C154" s="25" t="s">
        <v>138</v>
      </c>
    </row>
    <row r="155" spans="2:3" x14ac:dyDescent="0.25">
      <c r="B155" s="25" t="s">
        <v>297</v>
      </c>
      <c r="C155" s="25" t="s">
        <v>298</v>
      </c>
    </row>
    <row r="156" spans="2:3" x14ac:dyDescent="0.25">
      <c r="B156" s="25" t="s">
        <v>299</v>
      </c>
      <c r="C156" s="25" t="s">
        <v>41</v>
      </c>
    </row>
    <row r="157" spans="2:3" x14ac:dyDescent="0.25">
      <c r="B157" s="25" t="s">
        <v>826</v>
      </c>
      <c r="C157" s="25" t="s">
        <v>709</v>
      </c>
    </row>
    <row r="158" spans="2:3" x14ac:dyDescent="0.25">
      <c r="B158" s="25" t="s">
        <v>513</v>
      </c>
      <c r="C158" s="25" t="s">
        <v>131</v>
      </c>
    </row>
    <row r="159" spans="2:3" x14ac:dyDescent="0.25">
      <c r="B159" s="25" t="s">
        <v>540</v>
      </c>
      <c r="C159" s="25" t="s">
        <v>77</v>
      </c>
    </row>
    <row r="160" spans="2:3" x14ac:dyDescent="0.25">
      <c r="B160" s="25" t="s">
        <v>541</v>
      </c>
      <c r="C160" s="25" t="s">
        <v>78</v>
      </c>
    </row>
    <row r="161" spans="2:3" x14ac:dyDescent="0.25">
      <c r="B161" s="25" t="s">
        <v>300</v>
      </c>
      <c r="C161" s="25" t="s">
        <v>301</v>
      </c>
    </row>
    <row r="162" spans="2:3" x14ac:dyDescent="0.25">
      <c r="B162" s="25" t="s">
        <v>302</v>
      </c>
      <c r="C162" s="25" t="s">
        <v>303</v>
      </c>
    </row>
    <row r="163" spans="2:3" x14ac:dyDescent="0.25">
      <c r="B163" s="25" t="s">
        <v>304</v>
      </c>
      <c r="C163" s="25" t="s">
        <v>305</v>
      </c>
    </row>
    <row r="164" spans="2:3" x14ac:dyDescent="0.25">
      <c r="B164" s="25" t="s">
        <v>306</v>
      </c>
      <c r="C164" s="25" t="s">
        <v>307</v>
      </c>
    </row>
    <row r="165" spans="2:3" x14ac:dyDescent="0.25">
      <c r="B165" s="25" t="s">
        <v>308</v>
      </c>
      <c r="C165" s="25" t="s">
        <v>309</v>
      </c>
    </row>
    <row r="166" spans="2:3" x14ac:dyDescent="0.25">
      <c r="B166" s="25" t="s">
        <v>310</v>
      </c>
      <c r="C166" s="25" t="s">
        <v>311</v>
      </c>
    </row>
    <row r="167" spans="2:3" x14ac:dyDescent="0.25">
      <c r="B167" s="25" t="s">
        <v>571</v>
      </c>
      <c r="C167" s="25" t="s">
        <v>570</v>
      </c>
    </row>
    <row r="168" spans="2:3" x14ac:dyDescent="0.25">
      <c r="B168" s="25" t="s">
        <v>312</v>
      </c>
      <c r="C168" s="25" t="s">
        <v>313</v>
      </c>
    </row>
    <row r="169" spans="2:3" x14ac:dyDescent="0.25">
      <c r="B169" s="25" t="s">
        <v>314</v>
      </c>
      <c r="C169" s="25" t="s">
        <v>315</v>
      </c>
    </row>
    <row r="170" spans="2:3" x14ac:dyDescent="0.25">
      <c r="B170" s="25" t="s">
        <v>595</v>
      </c>
      <c r="C170" s="25" t="s">
        <v>596</v>
      </c>
    </row>
    <row r="171" spans="2:3" x14ac:dyDescent="0.25">
      <c r="B171" s="25" t="s">
        <v>316</v>
      </c>
      <c r="C171" s="25" t="s">
        <v>317</v>
      </c>
    </row>
    <row r="172" spans="2:3" x14ac:dyDescent="0.25">
      <c r="B172" s="25" t="s">
        <v>318</v>
      </c>
      <c r="C172" s="25" t="s">
        <v>319</v>
      </c>
    </row>
    <row r="173" spans="2:3" x14ac:dyDescent="0.25">
      <c r="B173" s="25" t="s">
        <v>573</v>
      </c>
      <c r="C173" s="25" t="s">
        <v>572</v>
      </c>
    </row>
    <row r="174" spans="2:3" x14ac:dyDescent="0.25">
      <c r="B174" s="25" t="s">
        <v>320</v>
      </c>
      <c r="C174" s="25" t="s">
        <v>321</v>
      </c>
    </row>
    <row r="175" spans="2:3" x14ac:dyDescent="0.25">
      <c r="B175" s="25" t="s">
        <v>322</v>
      </c>
      <c r="C175" s="25" t="s">
        <v>323</v>
      </c>
    </row>
    <row r="176" spans="2:3" x14ac:dyDescent="0.25">
      <c r="B176" s="25" t="s">
        <v>324</v>
      </c>
      <c r="C176" s="25" t="s">
        <v>130</v>
      </c>
    </row>
    <row r="177" spans="2:3" x14ac:dyDescent="0.25">
      <c r="B177" s="25" t="s">
        <v>574</v>
      </c>
      <c r="C177" s="25" t="s">
        <v>113</v>
      </c>
    </row>
    <row r="178" spans="2:3" x14ac:dyDescent="0.25">
      <c r="B178" s="25" t="s">
        <v>325</v>
      </c>
      <c r="C178" s="25" t="s">
        <v>115</v>
      </c>
    </row>
    <row r="179" spans="2:3" x14ac:dyDescent="0.25">
      <c r="B179" s="25" t="s">
        <v>576</v>
      </c>
      <c r="C179" s="25" t="s">
        <v>122</v>
      </c>
    </row>
    <row r="180" spans="2:3" x14ac:dyDescent="0.25">
      <c r="B180" s="25" t="s">
        <v>578</v>
      </c>
      <c r="C180" s="25" t="s">
        <v>123</v>
      </c>
    </row>
    <row r="181" spans="2:3" x14ac:dyDescent="0.25">
      <c r="B181" s="25" t="s">
        <v>580</v>
      </c>
      <c r="C181" s="25" t="s">
        <v>124</v>
      </c>
    </row>
    <row r="182" spans="2:3" x14ac:dyDescent="0.25">
      <c r="B182" s="25" t="s">
        <v>581</v>
      </c>
      <c r="C182" s="25" t="s">
        <v>116</v>
      </c>
    </row>
    <row r="183" spans="2:3" x14ac:dyDescent="0.25">
      <c r="B183" s="25" t="s">
        <v>542</v>
      </c>
      <c r="C183" s="25" t="s">
        <v>127</v>
      </c>
    </row>
    <row r="184" spans="2:3" x14ac:dyDescent="0.25">
      <c r="B184" s="25" t="s">
        <v>543</v>
      </c>
      <c r="C184" s="25" t="s">
        <v>111</v>
      </c>
    </row>
    <row r="185" spans="2:3" x14ac:dyDescent="0.25">
      <c r="B185" s="25" t="s">
        <v>326</v>
      </c>
      <c r="C185" s="25" t="s">
        <v>327</v>
      </c>
    </row>
    <row r="186" spans="2:3" x14ac:dyDescent="0.25">
      <c r="B186" s="25" t="s">
        <v>328</v>
      </c>
      <c r="C186" s="25" t="s">
        <v>329</v>
      </c>
    </row>
    <row r="187" spans="2:3" x14ac:dyDescent="0.25">
      <c r="B187" s="25" t="s">
        <v>330</v>
      </c>
      <c r="C187" s="25" t="s">
        <v>331</v>
      </c>
    </row>
    <row r="188" spans="2:3" x14ac:dyDescent="0.25">
      <c r="B188" s="25" t="s">
        <v>332</v>
      </c>
      <c r="C188" s="25" t="s">
        <v>333</v>
      </c>
    </row>
    <row r="189" spans="2:3" x14ac:dyDescent="0.25">
      <c r="B189" s="25" t="s">
        <v>334</v>
      </c>
      <c r="C189" s="25" t="s">
        <v>335</v>
      </c>
    </row>
    <row r="190" spans="2:3" x14ac:dyDescent="0.25">
      <c r="B190" s="25" t="s">
        <v>336</v>
      </c>
      <c r="C190" s="25" t="s">
        <v>337</v>
      </c>
    </row>
    <row r="191" spans="2:3" x14ac:dyDescent="0.25">
      <c r="B191" s="25" t="s">
        <v>338</v>
      </c>
      <c r="C191" s="25" t="s">
        <v>339</v>
      </c>
    </row>
    <row r="192" spans="2:3" x14ac:dyDescent="0.25">
      <c r="B192" s="25" t="s">
        <v>340</v>
      </c>
      <c r="C192" s="25" t="s">
        <v>341</v>
      </c>
    </row>
    <row r="193" spans="2:3" x14ac:dyDescent="0.25">
      <c r="B193" s="25" t="s">
        <v>342</v>
      </c>
      <c r="C193" s="25" t="s">
        <v>343</v>
      </c>
    </row>
    <row r="194" spans="2:3" x14ac:dyDescent="0.25">
      <c r="B194" s="25" t="s">
        <v>344</v>
      </c>
      <c r="C194" s="25" t="s">
        <v>345</v>
      </c>
    </row>
    <row r="195" spans="2:3" x14ac:dyDescent="0.25">
      <c r="B195" s="25" t="s">
        <v>346</v>
      </c>
      <c r="C195" s="25" t="s">
        <v>347</v>
      </c>
    </row>
    <row r="196" spans="2:3" x14ac:dyDescent="0.25">
      <c r="B196" s="25" t="s">
        <v>348</v>
      </c>
      <c r="C196" s="25" t="s">
        <v>349</v>
      </c>
    </row>
    <row r="197" spans="2:3" x14ac:dyDescent="0.25">
      <c r="B197" s="25" t="s">
        <v>350</v>
      </c>
      <c r="C197" s="25" t="s">
        <v>351</v>
      </c>
    </row>
    <row r="198" spans="2:3" x14ac:dyDescent="0.25">
      <c r="B198" s="25" t="s">
        <v>352</v>
      </c>
      <c r="C198" s="25" t="s">
        <v>353</v>
      </c>
    </row>
    <row r="199" spans="2:3" x14ac:dyDescent="0.25">
      <c r="B199" s="25" t="s">
        <v>354</v>
      </c>
      <c r="C199" s="25" t="s">
        <v>355</v>
      </c>
    </row>
    <row r="200" spans="2:3" x14ac:dyDescent="0.25">
      <c r="B200" s="25" t="s">
        <v>356</v>
      </c>
      <c r="C200" s="25" t="s">
        <v>357</v>
      </c>
    </row>
    <row r="201" spans="2:3" x14ac:dyDescent="0.25">
      <c r="B201" s="25" t="s">
        <v>358</v>
      </c>
      <c r="C201" s="25" t="s">
        <v>359</v>
      </c>
    </row>
    <row r="202" spans="2:3" x14ac:dyDescent="0.25">
      <c r="B202" s="25" t="s">
        <v>360</v>
      </c>
      <c r="C202" s="25" t="s">
        <v>361</v>
      </c>
    </row>
    <row r="203" spans="2:3" x14ac:dyDescent="0.25">
      <c r="B203" s="25" t="s">
        <v>582</v>
      </c>
      <c r="C203" s="25" t="s">
        <v>134</v>
      </c>
    </row>
    <row r="204" spans="2:3" x14ac:dyDescent="0.25">
      <c r="B204" s="25" t="s">
        <v>583</v>
      </c>
      <c r="C204" s="25" t="s">
        <v>135</v>
      </c>
    </row>
    <row r="205" spans="2:3" x14ac:dyDescent="0.25">
      <c r="B205" s="25" t="s">
        <v>584</v>
      </c>
      <c r="C205" s="25" t="s">
        <v>136</v>
      </c>
    </row>
    <row r="206" spans="2:3" x14ac:dyDescent="0.25">
      <c r="B206" s="25" t="s">
        <v>362</v>
      </c>
      <c r="C206" s="47" t="s">
        <v>363</v>
      </c>
    </row>
    <row r="207" spans="2:3" x14ac:dyDescent="0.25">
      <c r="B207" s="25" t="s">
        <v>1159</v>
      </c>
      <c r="C207" s="47" t="s">
        <v>1160</v>
      </c>
    </row>
    <row r="208" spans="2:3" x14ac:dyDescent="0.25">
      <c r="B208" s="25" t="s">
        <v>586</v>
      </c>
      <c r="C208" s="47" t="s">
        <v>585</v>
      </c>
    </row>
    <row r="209" spans="2:3" x14ac:dyDescent="0.25">
      <c r="B209" s="25" t="s">
        <v>588</v>
      </c>
      <c r="C209" s="47" t="s">
        <v>587</v>
      </c>
    </row>
    <row r="210" spans="2:3" x14ac:dyDescent="0.25">
      <c r="B210" s="25" t="s">
        <v>590</v>
      </c>
      <c r="C210" s="47" t="s">
        <v>589</v>
      </c>
    </row>
    <row r="211" spans="2:3" x14ac:dyDescent="0.25">
      <c r="B211" s="25" t="s">
        <v>364</v>
      </c>
      <c r="C211" s="47" t="s">
        <v>365</v>
      </c>
    </row>
    <row r="212" spans="2:3" x14ac:dyDescent="0.25">
      <c r="B212" s="25" t="s">
        <v>366</v>
      </c>
      <c r="C212" s="47" t="s">
        <v>367</v>
      </c>
    </row>
    <row r="213" spans="2:3" x14ac:dyDescent="0.25">
      <c r="B213" s="25" t="s">
        <v>368</v>
      </c>
      <c r="C213" s="47" t="s">
        <v>369</v>
      </c>
    </row>
    <row r="214" spans="2:3" x14ac:dyDescent="0.25">
      <c r="B214" s="25" t="s">
        <v>370</v>
      </c>
      <c r="C214" s="47" t="s">
        <v>371</v>
      </c>
    </row>
    <row r="215" spans="2:3" x14ac:dyDescent="0.25">
      <c r="B215" s="25" t="s">
        <v>372</v>
      </c>
      <c r="C215" s="47" t="s">
        <v>373</v>
      </c>
    </row>
    <row r="216" spans="2:3" x14ac:dyDescent="0.25">
      <c r="B216" s="25" t="s">
        <v>374</v>
      </c>
      <c r="C216" s="47" t="s">
        <v>375</v>
      </c>
    </row>
    <row r="217" spans="2:3" x14ac:dyDescent="0.25">
      <c r="B217" s="25" t="s">
        <v>545</v>
      </c>
      <c r="C217" s="47" t="s">
        <v>544</v>
      </c>
    </row>
    <row r="218" spans="2:3" x14ac:dyDescent="0.25">
      <c r="B218" s="25" t="s">
        <v>376</v>
      </c>
      <c r="C218" s="25" t="s">
        <v>377</v>
      </c>
    </row>
    <row r="219" spans="2:3" x14ac:dyDescent="0.25">
      <c r="B219" s="25" t="s">
        <v>378</v>
      </c>
      <c r="C219" s="25" t="s">
        <v>379</v>
      </c>
    </row>
    <row r="220" spans="2:3" x14ac:dyDescent="0.25">
      <c r="B220" s="25" t="s">
        <v>380</v>
      </c>
      <c r="C220" s="25" t="s">
        <v>381</v>
      </c>
    </row>
    <row r="221" spans="2:3" x14ac:dyDescent="0.25">
      <c r="B221" s="25" t="s">
        <v>382</v>
      </c>
      <c r="C221" s="25" t="s">
        <v>383</v>
      </c>
    </row>
    <row r="222" spans="2:3" x14ac:dyDescent="0.25">
      <c r="B222" s="25" t="s">
        <v>384</v>
      </c>
      <c r="C222" s="25" t="s">
        <v>385</v>
      </c>
    </row>
    <row r="223" spans="2:3" x14ac:dyDescent="0.25">
      <c r="B223" s="25" t="s">
        <v>386</v>
      </c>
      <c r="C223" s="25" t="s">
        <v>387</v>
      </c>
    </row>
    <row r="224" spans="2:3" x14ac:dyDescent="0.25">
      <c r="B224" s="25" t="s">
        <v>388</v>
      </c>
      <c r="C224" s="25" t="s">
        <v>389</v>
      </c>
    </row>
    <row r="225" spans="2:3" x14ac:dyDescent="0.25">
      <c r="B225" s="25" t="s">
        <v>390</v>
      </c>
      <c r="C225" s="25" t="s">
        <v>391</v>
      </c>
    </row>
    <row r="226" spans="2:3" x14ac:dyDescent="0.25">
      <c r="B226" s="25" t="s">
        <v>547</v>
      </c>
      <c r="C226" s="25" t="s">
        <v>546</v>
      </c>
    </row>
    <row r="227" spans="2:3" x14ac:dyDescent="0.25">
      <c r="B227" s="25" t="s">
        <v>392</v>
      </c>
      <c r="C227" s="25" t="s">
        <v>393</v>
      </c>
    </row>
    <row r="228" spans="2:3" x14ac:dyDescent="0.25">
      <c r="B228" s="25" t="s">
        <v>394</v>
      </c>
      <c r="C228" s="47" t="s">
        <v>395</v>
      </c>
    </row>
    <row r="229" spans="2:3" x14ac:dyDescent="0.25">
      <c r="B229" s="25" t="s">
        <v>396</v>
      </c>
      <c r="C229" s="47" t="s">
        <v>397</v>
      </c>
    </row>
    <row r="230" spans="2:3" x14ac:dyDescent="0.25">
      <c r="B230" s="25" t="s">
        <v>398</v>
      </c>
      <c r="C230" s="47" t="s">
        <v>399</v>
      </c>
    </row>
    <row r="231" spans="2:3" x14ac:dyDescent="0.25">
      <c r="B231" s="25" t="s">
        <v>1213</v>
      </c>
      <c r="C231" s="25" t="s">
        <v>1175</v>
      </c>
    </row>
    <row r="232" spans="2:3" x14ac:dyDescent="0.25">
      <c r="B232" s="25" t="s">
        <v>1214</v>
      </c>
      <c r="C232" s="25" t="s">
        <v>1176</v>
      </c>
    </row>
    <row r="233" spans="2:3" x14ac:dyDescent="0.25">
      <c r="B233" s="25" t="s">
        <v>1215</v>
      </c>
      <c r="C233" s="25" t="s">
        <v>1177</v>
      </c>
    </row>
    <row r="234" spans="2:3" x14ac:dyDescent="0.25">
      <c r="B234" s="25" t="s">
        <v>1216</v>
      </c>
      <c r="C234" s="25" t="s">
        <v>1178</v>
      </c>
    </row>
    <row r="235" spans="2:3" x14ac:dyDescent="0.25">
      <c r="B235" s="25" t="s">
        <v>1217</v>
      </c>
      <c r="C235" s="25" t="s">
        <v>1179</v>
      </c>
    </row>
    <row r="236" spans="2:3" x14ac:dyDescent="0.25">
      <c r="B236" s="25" t="s">
        <v>1218</v>
      </c>
      <c r="C236" s="25" t="s">
        <v>1180</v>
      </c>
    </row>
    <row r="237" spans="2:3" x14ac:dyDescent="0.25">
      <c r="B237" s="25" t="s">
        <v>1219</v>
      </c>
      <c r="C237" s="25" t="s">
        <v>1181</v>
      </c>
    </row>
    <row r="238" spans="2:3" x14ac:dyDescent="0.25">
      <c r="B238" s="25" t="s">
        <v>1220</v>
      </c>
      <c r="C238" s="25" t="s">
        <v>1182</v>
      </c>
    </row>
    <row r="239" spans="2:3" x14ac:dyDescent="0.25">
      <c r="B239" s="25" t="s">
        <v>1221</v>
      </c>
      <c r="C239" s="25" t="s">
        <v>1183</v>
      </c>
    </row>
    <row r="240" spans="2:3" x14ac:dyDescent="0.25">
      <c r="B240" s="25" t="s">
        <v>1222</v>
      </c>
      <c r="C240" s="25" t="s">
        <v>1184</v>
      </c>
    </row>
    <row r="241" spans="2:3" x14ac:dyDescent="0.25">
      <c r="B241" s="25" t="s">
        <v>1223</v>
      </c>
      <c r="C241" s="25" t="s">
        <v>1185</v>
      </c>
    </row>
    <row r="242" spans="2:3" x14ac:dyDescent="0.25">
      <c r="B242" s="25" t="s">
        <v>1224</v>
      </c>
      <c r="C242" s="25" t="s">
        <v>1186</v>
      </c>
    </row>
    <row r="243" spans="2:3" x14ac:dyDescent="0.25">
      <c r="B243" s="25" t="s">
        <v>1206</v>
      </c>
      <c r="C243" s="25" t="s">
        <v>1169</v>
      </c>
    </row>
    <row r="244" spans="2:3" x14ac:dyDescent="0.25">
      <c r="B244" s="25" t="s">
        <v>1207</v>
      </c>
      <c r="C244" s="25" t="s">
        <v>1170</v>
      </c>
    </row>
    <row r="245" spans="2:3" x14ac:dyDescent="0.25">
      <c r="B245" s="25" t="s">
        <v>1208</v>
      </c>
      <c r="C245" s="25" t="s">
        <v>1171</v>
      </c>
    </row>
    <row r="246" spans="2:3" x14ac:dyDescent="0.25">
      <c r="B246" s="25" t="s">
        <v>1209</v>
      </c>
      <c r="C246" s="25" t="s">
        <v>1174</v>
      </c>
    </row>
    <row r="247" spans="2:3" x14ac:dyDescent="0.25">
      <c r="B247" s="25" t="s">
        <v>1225</v>
      </c>
      <c r="C247" s="25" t="s">
        <v>1172</v>
      </c>
    </row>
    <row r="248" spans="2:3" x14ac:dyDescent="0.25">
      <c r="B248" s="25" t="s">
        <v>1226</v>
      </c>
      <c r="C248" s="25" t="s">
        <v>1173</v>
      </c>
    </row>
    <row r="249" spans="2:3" x14ac:dyDescent="0.25">
      <c r="B249" s="25" t="s">
        <v>1227</v>
      </c>
      <c r="C249" s="25" t="s">
        <v>1187</v>
      </c>
    </row>
    <row r="250" spans="2:3" x14ac:dyDescent="0.25">
      <c r="B250" s="25" t="s">
        <v>1228</v>
      </c>
      <c r="C250" s="25" t="s">
        <v>1188</v>
      </c>
    </row>
    <row r="251" spans="2:3" x14ac:dyDescent="0.25">
      <c r="B251" s="25" t="s">
        <v>1229</v>
      </c>
      <c r="C251" s="25" t="s">
        <v>1189</v>
      </c>
    </row>
    <row r="252" spans="2:3" x14ac:dyDescent="0.25">
      <c r="B252" s="25" t="s">
        <v>627</v>
      </c>
      <c r="C252" s="25" t="s">
        <v>626</v>
      </c>
    </row>
    <row r="253" spans="2:3" x14ac:dyDescent="0.25">
      <c r="B253" s="25" t="s">
        <v>668</v>
      </c>
      <c r="C253" s="25" t="s">
        <v>667</v>
      </c>
    </row>
    <row r="254" spans="2:3" x14ac:dyDescent="0.25">
      <c r="B254" s="25" t="s">
        <v>591</v>
      </c>
      <c r="C254" s="47" t="s">
        <v>79</v>
      </c>
    </row>
    <row r="255" spans="2:3" x14ac:dyDescent="0.25">
      <c r="B255" s="25" t="s">
        <v>514</v>
      </c>
      <c r="C255" s="47" t="s">
        <v>71</v>
      </c>
    </row>
    <row r="256" spans="2:3" x14ac:dyDescent="0.25">
      <c r="B256" s="25" t="s">
        <v>400</v>
      </c>
      <c r="C256" s="25" t="s">
        <v>91</v>
      </c>
    </row>
    <row r="257" spans="2:3" x14ac:dyDescent="0.25">
      <c r="B257" s="25" t="s">
        <v>401</v>
      </c>
      <c r="C257" s="25" t="s">
        <v>102</v>
      </c>
    </row>
    <row r="258" spans="2:3" x14ac:dyDescent="0.25">
      <c r="B258" s="25" t="s">
        <v>402</v>
      </c>
      <c r="C258" s="25" t="s">
        <v>403</v>
      </c>
    </row>
    <row r="259" spans="2:3" x14ac:dyDescent="0.25">
      <c r="B259" s="25" t="s">
        <v>404</v>
      </c>
      <c r="C259" s="25" t="s">
        <v>405</v>
      </c>
    </row>
    <row r="260" spans="2:3" x14ac:dyDescent="0.25">
      <c r="B260" s="25" t="s">
        <v>406</v>
      </c>
      <c r="C260" s="25" t="s">
        <v>407</v>
      </c>
    </row>
    <row r="261" spans="2:3" x14ac:dyDescent="0.25">
      <c r="B261" s="25" t="s">
        <v>408</v>
      </c>
      <c r="C261" s="25" t="s">
        <v>409</v>
      </c>
    </row>
    <row r="262" spans="2:3" x14ac:dyDescent="0.25">
      <c r="B262" s="25" t="s">
        <v>410</v>
      </c>
      <c r="C262" s="25" t="s">
        <v>411</v>
      </c>
    </row>
    <row r="263" spans="2:3" x14ac:dyDescent="0.25">
      <c r="B263" s="25" t="s">
        <v>412</v>
      </c>
      <c r="C263" s="25" t="s">
        <v>413</v>
      </c>
    </row>
    <row r="264" spans="2:3" x14ac:dyDescent="0.25">
      <c r="B264" s="25" t="s">
        <v>414</v>
      </c>
      <c r="C264" s="25" t="s">
        <v>415</v>
      </c>
    </row>
    <row r="265" spans="2:3" x14ac:dyDescent="0.25">
      <c r="B265" s="25" t="s">
        <v>416</v>
      </c>
      <c r="C265" s="25" t="s">
        <v>417</v>
      </c>
    </row>
    <row r="266" spans="2:3" x14ac:dyDescent="0.25">
      <c r="B266" s="25" t="s">
        <v>418</v>
      </c>
      <c r="C266" s="25" t="s">
        <v>419</v>
      </c>
    </row>
    <row r="267" spans="2:3" x14ac:dyDescent="0.25">
      <c r="B267" s="25" t="s">
        <v>420</v>
      </c>
      <c r="C267" s="25" t="s">
        <v>42</v>
      </c>
    </row>
    <row r="268" spans="2:3" x14ac:dyDescent="0.25">
      <c r="B268" s="25" t="s">
        <v>421</v>
      </c>
      <c r="C268" s="25" t="s">
        <v>422</v>
      </c>
    </row>
    <row r="269" spans="2:3" x14ac:dyDescent="0.25">
      <c r="B269" s="25" t="s">
        <v>423</v>
      </c>
      <c r="C269" s="25" t="s">
        <v>424</v>
      </c>
    </row>
    <row r="270" spans="2:3" x14ac:dyDescent="0.25">
      <c r="B270" s="25" t="s">
        <v>425</v>
      </c>
      <c r="C270" s="25" t="s">
        <v>426</v>
      </c>
    </row>
    <row r="271" spans="2:3" x14ac:dyDescent="0.25">
      <c r="B271" s="25" t="s">
        <v>427</v>
      </c>
      <c r="C271" s="25" t="s">
        <v>43</v>
      </c>
    </row>
    <row r="272" spans="2:3" x14ac:dyDescent="0.25">
      <c r="B272" s="25" t="s">
        <v>428</v>
      </c>
      <c r="C272" s="25" t="s">
        <v>429</v>
      </c>
    </row>
    <row r="273" spans="2:3" x14ac:dyDescent="0.25">
      <c r="B273" s="25" t="s">
        <v>430</v>
      </c>
      <c r="C273" s="25" t="s">
        <v>431</v>
      </c>
    </row>
    <row r="274" spans="2:3" x14ac:dyDescent="0.25">
      <c r="B274" s="25" t="s">
        <v>432</v>
      </c>
      <c r="C274" s="25" t="s">
        <v>129</v>
      </c>
    </row>
    <row r="275" spans="2:3" x14ac:dyDescent="0.25">
      <c r="B275" s="25" t="s">
        <v>433</v>
      </c>
      <c r="C275" s="25" t="s">
        <v>129</v>
      </c>
    </row>
    <row r="276" spans="2:3" x14ac:dyDescent="0.25">
      <c r="B276" s="25" t="s">
        <v>517</v>
      </c>
      <c r="C276" s="25" t="s">
        <v>72</v>
      </c>
    </row>
    <row r="277" spans="2:3" x14ac:dyDescent="0.25">
      <c r="B277" s="25" t="s">
        <v>519</v>
      </c>
      <c r="C277" s="25" t="s">
        <v>72</v>
      </c>
    </row>
    <row r="278" spans="2:3" x14ac:dyDescent="0.25">
      <c r="B278" s="25" t="s">
        <v>521</v>
      </c>
      <c r="C278" s="25" t="s">
        <v>106</v>
      </c>
    </row>
    <row r="279" spans="2:3" x14ac:dyDescent="0.25">
      <c r="B279" s="25" t="s">
        <v>523</v>
      </c>
      <c r="C279" s="25" t="s">
        <v>73</v>
      </c>
    </row>
    <row r="280" spans="2:3" x14ac:dyDescent="0.25">
      <c r="B280" s="25" t="s">
        <v>434</v>
      </c>
      <c r="C280" s="25" t="s">
        <v>435</v>
      </c>
    </row>
    <row r="281" spans="2:3" x14ac:dyDescent="0.25">
      <c r="B281" s="25" t="s">
        <v>436</v>
      </c>
      <c r="C281" s="25" t="s">
        <v>435</v>
      </c>
    </row>
    <row r="282" spans="2:3" x14ac:dyDescent="0.25">
      <c r="B282" s="25" t="s">
        <v>1198</v>
      </c>
      <c r="C282" s="25" t="s">
        <v>1165</v>
      </c>
    </row>
    <row r="283" spans="2:3" x14ac:dyDescent="0.25">
      <c r="B283" s="25" t="s">
        <v>437</v>
      </c>
      <c r="C283" s="25" t="s">
        <v>438</v>
      </c>
    </row>
    <row r="284" spans="2:3" x14ac:dyDescent="0.25">
      <c r="B284" s="25" t="s">
        <v>439</v>
      </c>
      <c r="C284" s="25" t="s">
        <v>440</v>
      </c>
    </row>
    <row r="285" spans="2:3" x14ac:dyDescent="0.25">
      <c r="B285" s="25" t="s">
        <v>441</v>
      </c>
      <c r="C285" s="25" t="s">
        <v>44</v>
      </c>
    </row>
    <row r="286" spans="2:3" x14ac:dyDescent="0.25">
      <c r="B286" s="25" t="s">
        <v>525</v>
      </c>
      <c r="C286" s="25" t="s">
        <v>74</v>
      </c>
    </row>
    <row r="287" spans="2:3" x14ac:dyDescent="0.25">
      <c r="B287" s="25" t="s">
        <v>527</v>
      </c>
      <c r="C287" s="25" t="s">
        <v>75</v>
      </c>
    </row>
    <row r="288" spans="2:3" x14ac:dyDescent="0.25">
      <c r="B288" s="25" t="s">
        <v>528</v>
      </c>
      <c r="C288" s="25" t="s">
        <v>99</v>
      </c>
    </row>
    <row r="289" spans="2:3" x14ac:dyDescent="0.25">
      <c r="B289" s="25" t="s">
        <v>442</v>
      </c>
      <c r="C289" s="25" t="s">
        <v>443</v>
      </c>
    </row>
    <row r="290" spans="2:3" x14ac:dyDescent="0.25">
      <c r="B290" s="25" t="s">
        <v>592</v>
      </c>
      <c r="C290" s="25" t="s">
        <v>118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A89"/>
  <sheetViews>
    <sheetView showOutlineSymbols="0" view="pageBreakPreview" zoomScale="60" zoomScaleNormal="100" workbookViewId="0">
      <pane xSplit="2" ySplit="13" topLeftCell="C29" activePane="bottomRight" state="frozen"/>
      <selection sqref="A1:S88"/>
      <selection pane="topRight" sqref="A1:S88"/>
      <selection pane="bottomLeft" sqref="A1:S88"/>
      <selection pane="bottomRight" sqref="A1:S88"/>
    </sheetView>
  </sheetViews>
  <sheetFormatPr defaultColWidth="12.6640625" defaultRowHeight="13.2" x14ac:dyDescent="0.25"/>
  <cols>
    <col min="1" max="1" width="4.6640625" style="7" customWidth="1"/>
    <col min="2" max="2" width="54.6640625" style="2" customWidth="1"/>
    <col min="3" max="4" width="15.6640625" style="2" customWidth="1"/>
    <col min="5" max="7" width="15.6640625" style="2" hidden="1" customWidth="1"/>
    <col min="8" max="8" width="2.6640625" style="2" hidden="1" customWidth="1"/>
    <col min="9" max="11" width="15.6640625" style="2" hidden="1" customWidth="1"/>
    <col min="12" max="12" width="2.6640625" style="2" hidden="1" customWidth="1"/>
    <col min="13" max="15" width="15.6640625" style="2" hidden="1" customWidth="1"/>
    <col min="16" max="16" width="2.6640625" style="2" hidden="1" customWidth="1"/>
    <col min="17" max="19" width="15.6640625" style="2" customWidth="1"/>
    <col min="20" max="20" width="17.6640625" style="2" bestFit="1" customWidth="1"/>
    <col min="21" max="16384" width="12.6640625" style="2"/>
  </cols>
  <sheetData>
    <row r="1" spans="1:20" x14ac:dyDescent="0.25">
      <c r="B1" s="20" t="s">
        <v>1163</v>
      </c>
      <c r="G1" s="3"/>
      <c r="H1" s="3"/>
      <c r="I1" s="3"/>
      <c r="J1" s="3"/>
      <c r="K1" s="3"/>
      <c r="L1" s="3"/>
      <c r="T1" s="84"/>
    </row>
    <row r="2" spans="1:20" x14ac:dyDescent="0.25">
      <c r="B2" s="20" t="s">
        <v>760</v>
      </c>
      <c r="G2" s="1"/>
      <c r="H2" s="1"/>
      <c r="I2" s="1"/>
      <c r="J2" s="1"/>
      <c r="K2" s="1"/>
      <c r="L2" s="1"/>
      <c r="T2" s="1"/>
    </row>
    <row r="3" spans="1:20" x14ac:dyDescent="0.25">
      <c r="B3" s="20" t="s">
        <v>639</v>
      </c>
    </row>
    <row r="4" spans="1:20" x14ac:dyDescent="0.25">
      <c r="B4" s="16"/>
    </row>
    <row r="5" spans="1:20" x14ac:dyDescent="0.25">
      <c r="B5" s="9"/>
    </row>
    <row r="6" spans="1:20" x14ac:dyDescent="0.25">
      <c r="G6" s="8" t="s">
        <v>759</v>
      </c>
      <c r="H6" s="8"/>
      <c r="I6" s="8"/>
      <c r="J6" s="8"/>
      <c r="K6" s="8"/>
      <c r="L6" s="8"/>
    </row>
    <row r="8" spans="1:20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4" t="s">
        <v>57</v>
      </c>
      <c r="O8" s="4" t="s">
        <v>58</v>
      </c>
      <c r="Q8" s="4" t="s">
        <v>59</v>
      </c>
      <c r="R8" s="4" t="s">
        <v>60</v>
      </c>
      <c r="S8" s="4" t="s">
        <v>61</v>
      </c>
    </row>
    <row r="10" spans="1:20" x14ac:dyDescent="0.2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63</v>
      </c>
      <c r="J10" s="10"/>
      <c r="K10" s="10"/>
      <c r="L10" s="12"/>
      <c r="M10" s="52" t="s">
        <v>599</v>
      </c>
      <c r="N10" s="10"/>
      <c r="O10" s="10"/>
      <c r="Q10" s="52" t="s">
        <v>650</v>
      </c>
      <c r="R10" s="10"/>
      <c r="S10" s="10"/>
    </row>
    <row r="11" spans="1:20" x14ac:dyDescent="0.2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1:20" x14ac:dyDescent="0.2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1:20" x14ac:dyDescent="0.25">
      <c r="B13" s="4" t="s">
        <v>18</v>
      </c>
      <c r="C13" s="4" t="s">
        <v>598</v>
      </c>
      <c r="D13" s="4" t="s">
        <v>649</v>
      </c>
      <c r="E13" s="4" t="str">
        <f>C13</f>
        <v>OF 12-31-15</v>
      </c>
      <c r="F13" s="4" t="str">
        <f>D13</f>
        <v>OF 12-31-16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5" spans="1:20" x14ac:dyDescent="0.25">
      <c r="A15" s="59">
        <v>1</v>
      </c>
      <c r="B15" s="6" t="s">
        <v>758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59">
        <f t="shared" ref="A16:A79" si="0">A15+1</f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59">
        <f t="shared" si="0"/>
        <v>3</v>
      </c>
      <c r="B17" s="5" t="s">
        <v>757</v>
      </c>
      <c r="C17" s="5">
        <f>SUM(M17:O17)</f>
        <v>189220</v>
      </c>
      <c r="D17" s="5">
        <f>SUM(Q17:S17)</f>
        <v>0</v>
      </c>
      <c r="E17" s="5"/>
      <c r="F17" s="5"/>
      <c r="G17" s="5">
        <f t="shared" ref="G17:G77" si="1">ROUND(SUM(C17:F17)/2,0)</f>
        <v>94610</v>
      </c>
      <c r="H17" s="5"/>
      <c r="I17" s="5">
        <f>(M17+Q17)/2</f>
        <v>82544.5</v>
      </c>
      <c r="J17" s="5">
        <f>(N17+R17)/2</f>
        <v>1885</v>
      </c>
      <c r="K17" s="5">
        <f>(O17+S17)/2</f>
        <v>10180.5</v>
      </c>
      <c r="L17" s="5"/>
      <c r="M17" s="27">
        <f>SUMIF(KYPCO_1901001!$A$41:$A$96,$B17,KYPCO_1901001!$K$41:$K$96)</f>
        <v>165089</v>
      </c>
      <c r="N17" s="27">
        <f>SUMIF(KYPCO_1901001!$A$97:$A$122,$B17,KYPCO_1901001!$K$97:$K$122)</f>
        <v>3770</v>
      </c>
      <c r="O17" s="27">
        <f>SUMIF(KYPCO_1901001!$A$3:$A$40,$B17,KYPCO_1901001!$K$3:$K$40)</f>
        <v>20361</v>
      </c>
      <c r="P17" s="5"/>
      <c r="Q17" s="27">
        <f>SUMIF(KYPCO_1901001!$A$41:$A$96,$B17,KYPCO_1901001!$L$41:$L$96)</f>
        <v>0</v>
      </c>
      <c r="R17" s="27">
        <f>SUMIF(KYPCO_1901001!$A$97:$A$122,$B17,KYPCO_1901001!$L$97:$L$122)</f>
        <v>0</v>
      </c>
      <c r="S17" s="27">
        <f>SUMIF(KYPCO_1901001!$A$3:$A$40,$B17,KYPCO_1901001!$L$3:$L$40)</f>
        <v>0</v>
      </c>
      <c r="T17" s="5"/>
    </row>
    <row r="18" spans="1:20" x14ac:dyDescent="0.25">
      <c r="A18" s="59">
        <f t="shared" si="0"/>
        <v>4</v>
      </c>
      <c r="B18" s="5" t="s">
        <v>756</v>
      </c>
      <c r="C18" s="5">
        <f t="shared" ref="C18:C77" si="2">SUM(M18:O18)</f>
        <v>8218544.5699999994</v>
      </c>
      <c r="D18" s="5">
        <f t="shared" ref="D18:D77" si="3">SUM(Q18:S18)</f>
        <v>8188898.3399999999</v>
      </c>
      <c r="E18" s="5"/>
      <c r="F18" s="5"/>
      <c r="G18" s="5">
        <f t="shared" si="1"/>
        <v>8203721</v>
      </c>
      <c r="H18" s="5"/>
      <c r="I18" s="5">
        <f t="shared" ref="I18:K77" si="4">(M18+Q18)/2</f>
        <v>4137486.6599999997</v>
      </c>
      <c r="J18" s="5">
        <f t="shared" si="4"/>
        <v>2462957.08</v>
      </c>
      <c r="K18" s="5">
        <f t="shared" si="4"/>
        <v>1603277.7149999999</v>
      </c>
      <c r="L18" s="5"/>
      <c r="M18" s="27">
        <f>SUMIF(KYPCO_1901001!$A$41:$A$96,$B18,KYPCO_1901001!$K$41:$K$96)</f>
        <v>4145771.63</v>
      </c>
      <c r="N18" s="27">
        <f>SUMIF(KYPCO_1901001!$A$97:$A$122,$B18,KYPCO_1901001!$K$97:$K$122)</f>
        <v>2481450.7999999998</v>
      </c>
      <c r="O18" s="27">
        <f>SUMIF(KYPCO_1901001!$A$3:$A$40,$B18,KYPCO_1901001!$K$3:$K$40)</f>
        <v>1591322.14</v>
      </c>
      <c r="P18" s="5"/>
      <c r="Q18" s="27">
        <f>SUMIF(KYPCO_1901001!$A$41:$A$96,$B18,KYPCO_1901001!$L$41:$L$96)</f>
        <v>4129201.6899999995</v>
      </c>
      <c r="R18" s="27">
        <f>SUMIF(KYPCO_1901001!$A$97:$A$122,$B18,KYPCO_1901001!$L$97:$L$122)</f>
        <v>2444463.3600000003</v>
      </c>
      <c r="S18" s="27">
        <f>SUMIF(KYPCO_1901001!$A$3:$A$40,$B18,KYPCO_1901001!$L$3:$L$40)</f>
        <v>1615233.2899999998</v>
      </c>
      <c r="T18" s="5"/>
    </row>
    <row r="19" spans="1:20" x14ac:dyDescent="0.25">
      <c r="A19" s="59">
        <f t="shared" si="0"/>
        <v>5</v>
      </c>
      <c r="B19" s="5" t="s">
        <v>1023</v>
      </c>
      <c r="C19" s="5">
        <f t="shared" si="2"/>
        <v>1892168.39</v>
      </c>
      <c r="D19" s="5">
        <f t="shared" si="3"/>
        <v>1735668.25</v>
      </c>
      <c r="E19" s="5"/>
      <c r="F19" s="5"/>
      <c r="G19" s="5">
        <f t="shared" si="1"/>
        <v>1813918</v>
      </c>
      <c r="H19" s="5"/>
      <c r="I19" s="5">
        <f t="shared" si="4"/>
        <v>139352.5</v>
      </c>
      <c r="J19" s="5">
        <f t="shared" si="4"/>
        <v>124994.73499999999</v>
      </c>
      <c r="K19" s="5">
        <f t="shared" si="4"/>
        <v>1549571.085</v>
      </c>
      <c r="L19" s="5"/>
      <c r="M19" s="27">
        <f>SUMIF(KYPCO_1901001!$A$41:$A$96,$B19,KYPCO_1901001!$K$41:$K$96)</f>
        <v>147161</v>
      </c>
      <c r="N19" s="27">
        <f>SUMIF(KYPCO_1901001!$A$97:$A$122,$B19,KYPCO_1901001!$K$97:$K$122)</f>
        <v>133066.96</v>
      </c>
      <c r="O19" s="27">
        <f>SUMIF(KYPCO_1901001!$A$3:$A$40,$B19,KYPCO_1901001!$K$3:$K$40)</f>
        <v>1611940.43</v>
      </c>
      <c r="P19" s="5"/>
      <c r="Q19" s="27">
        <f>SUMIF(KYPCO_1901001!$A$41:$A$96,$B19,KYPCO_1901001!$L$41:$L$96)</f>
        <v>131544</v>
      </c>
      <c r="R19" s="27">
        <f>SUMIF(KYPCO_1901001!$A$97:$A$122,$B19,KYPCO_1901001!$L$97:$L$122)</f>
        <v>116922.51</v>
      </c>
      <c r="S19" s="27">
        <f>SUMIF(KYPCO_1901001!$A$3:$A$40,$B19,KYPCO_1901001!$L$3:$L$40)</f>
        <v>1487201.74</v>
      </c>
      <c r="T19" s="5"/>
    </row>
    <row r="20" spans="1:20" x14ac:dyDescent="0.25">
      <c r="A20" s="59">
        <f t="shared" si="0"/>
        <v>6</v>
      </c>
      <c r="B20" s="5" t="s">
        <v>1024</v>
      </c>
      <c r="C20" s="5">
        <f t="shared" si="2"/>
        <v>-6.7</v>
      </c>
      <c r="D20" s="5">
        <f t="shared" si="3"/>
        <v>-1513.09</v>
      </c>
      <c r="E20" s="5"/>
      <c r="F20" s="5"/>
      <c r="G20" s="5">
        <f t="shared" si="1"/>
        <v>-760</v>
      </c>
      <c r="H20" s="5"/>
      <c r="I20" s="5">
        <f t="shared" si="4"/>
        <v>0</v>
      </c>
      <c r="J20" s="5">
        <f t="shared" si="4"/>
        <v>0</v>
      </c>
      <c r="K20" s="5">
        <f t="shared" si="4"/>
        <v>-759.89499999999998</v>
      </c>
      <c r="L20" s="5"/>
      <c r="M20" s="27">
        <f>SUMIF(KYPCO_1901001!$A$41:$A$96,$B20,KYPCO_1901001!$K$41:$K$96)</f>
        <v>0</v>
      </c>
      <c r="N20" s="27">
        <f>SUMIF(KYPCO_1901001!$A$97:$A$122,$B20,KYPCO_1901001!$K$97:$K$122)</f>
        <v>0</v>
      </c>
      <c r="O20" s="27">
        <f>SUMIF(KYPCO_1901001!$A$3:$A$40,$B20,KYPCO_1901001!$K$3:$K$40)</f>
        <v>-6.7</v>
      </c>
      <c r="P20" s="5"/>
      <c r="Q20" s="27">
        <f>SUMIF(KYPCO_1901001!$A$41:$A$96,$B20,KYPCO_1901001!$L$41:$L$96)</f>
        <v>0</v>
      </c>
      <c r="R20" s="27">
        <f>SUMIF(KYPCO_1901001!$A$97:$A$122,$B20,KYPCO_1901001!$L$97:$L$122)</f>
        <v>0</v>
      </c>
      <c r="S20" s="27">
        <f>SUMIF(KYPCO_1901001!$A$3:$A$40,$B20,KYPCO_1901001!$L$3:$L$40)</f>
        <v>-1513.09</v>
      </c>
      <c r="T20" s="5"/>
    </row>
    <row r="21" spans="1:20" x14ac:dyDescent="0.25">
      <c r="A21" s="59">
        <f t="shared" si="0"/>
        <v>7</v>
      </c>
      <c r="B21" s="131" t="s">
        <v>1230</v>
      </c>
      <c r="C21" s="5">
        <f t="shared" si="2"/>
        <v>1755335.41</v>
      </c>
      <c r="D21" s="5">
        <f t="shared" si="3"/>
        <v>0</v>
      </c>
      <c r="E21" s="5"/>
      <c r="F21" s="5"/>
      <c r="G21" s="5">
        <f t="shared" si="1"/>
        <v>877668</v>
      </c>
      <c r="H21" s="5"/>
      <c r="I21" s="5">
        <f t="shared" si="4"/>
        <v>877667.70499999996</v>
      </c>
      <c r="J21" s="5">
        <f t="shared" si="4"/>
        <v>0</v>
      </c>
      <c r="K21" s="5">
        <f t="shared" si="4"/>
        <v>0</v>
      </c>
      <c r="L21" s="5"/>
      <c r="M21" s="27">
        <f>SUMIF(KYPCO_1901001!$A$41:$A$96,$B21,KYPCO_1901001!$K$41:$K$96)</f>
        <v>1755335.41</v>
      </c>
      <c r="N21" s="27">
        <f>SUMIF(KYPCO_1901001!$A$97:$A$122,$B21,KYPCO_1901001!$K$97:$K$122)</f>
        <v>0</v>
      </c>
      <c r="O21" s="27">
        <f>SUMIF(KYPCO_1901001!$A$3:$A$40,$B21,KYPCO_1901001!$K$3:$K$40)</f>
        <v>0</v>
      </c>
      <c r="P21" s="5"/>
      <c r="Q21" s="27">
        <f>SUMIF(KYPCO_1901001!$A$41:$A$96,$B21,KYPCO_1901001!$L$41:$L$96)</f>
        <v>0</v>
      </c>
      <c r="R21" s="27">
        <f>SUMIF(KYPCO_1901001!$A$97:$A$122,$B21,KYPCO_1901001!$L$97:$L$122)</f>
        <v>0</v>
      </c>
      <c r="S21" s="27">
        <f>SUMIF(KYPCO_1901001!$A$3:$A$40,$B21,KYPCO_1901001!$L$3:$L$40)</f>
        <v>0</v>
      </c>
      <c r="T21" s="5"/>
    </row>
    <row r="22" spans="1:20" x14ac:dyDescent="0.25">
      <c r="A22" s="59">
        <f t="shared" si="0"/>
        <v>8</v>
      </c>
      <c r="B22" s="131" t="s">
        <v>1231</v>
      </c>
      <c r="C22" s="5">
        <f t="shared" si="2"/>
        <v>1765264.04</v>
      </c>
      <c r="D22" s="5">
        <f t="shared" si="3"/>
        <v>0</v>
      </c>
      <c r="E22" s="5"/>
      <c r="F22" s="5"/>
      <c r="G22" s="5">
        <f t="shared" si="1"/>
        <v>882632</v>
      </c>
      <c r="H22" s="5"/>
      <c r="I22" s="5">
        <f t="shared" si="4"/>
        <v>882632.02</v>
      </c>
      <c r="J22" s="5">
        <f t="shared" si="4"/>
        <v>0</v>
      </c>
      <c r="K22" s="5">
        <f t="shared" si="4"/>
        <v>0</v>
      </c>
      <c r="L22" s="5"/>
      <c r="M22" s="27">
        <f>SUMIF(KYPCO_1901001!$A$41:$A$96,$B22,KYPCO_1901001!$K$41:$K$96)</f>
        <v>1765264.04</v>
      </c>
      <c r="N22" s="27">
        <f>SUMIF(KYPCO_1901001!$A$97:$A$122,$B22,KYPCO_1901001!$K$97:$K$122)</f>
        <v>0</v>
      </c>
      <c r="O22" s="27">
        <f>SUMIF(KYPCO_1901001!$A$3:$A$40,$B22,KYPCO_1901001!$K$3:$K$40)</f>
        <v>0</v>
      </c>
      <c r="P22" s="5"/>
      <c r="Q22" s="27">
        <f>SUMIF(KYPCO_1901001!$A$41:$A$96,$B22,KYPCO_1901001!$L$41:$L$96)</f>
        <v>0</v>
      </c>
      <c r="R22" s="27">
        <f>SUMIF(KYPCO_1901001!$A$97:$A$122,$B22,KYPCO_1901001!$L$97:$L$122)</f>
        <v>0</v>
      </c>
      <c r="S22" s="27">
        <f>SUMIF(KYPCO_1901001!$A$3:$A$40,$B22,KYPCO_1901001!$L$3:$L$40)</f>
        <v>0</v>
      </c>
      <c r="T22" s="5"/>
    </row>
    <row r="23" spans="1:20" x14ac:dyDescent="0.25">
      <c r="A23" s="59">
        <f t="shared" si="0"/>
        <v>9</v>
      </c>
      <c r="B23" s="131" t="s">
        <v>1232</v>
      </c>
      <c r="C23" s="5">
        <f t="shared" si="2"/>
        <v>1367947.3</v>
      </c>
      <c r="D23" s="5">
        <f t="shared" si="3"/>
        <v>0</v>
      </c>
      <c r="E23" s="5"/>
      <c r="F23" s="5"/>
      <c r="G23" s="5">
        <f t="shared" si="1"/>
        <v>683974</v>
      </c>
      <c r="H23" s="5"/>
      <c r="I23" s="5">
        <f t="shared" si="4"/>
        <v>683973.65</v>
      </c>
      <c r="J23" s="5">
        <f t="shared" si="4"/>
        <v>0</v>
      </c>
      <c r="K23" s="5">
        <f t="shared" si="4"/>
        <v>0</v>
      </c>
      <c r="L23" s="5"/>
      <c r="M23" s="27">
        <f>SUMIF(KYPCO_1901001!$A$41:$A$96,$B23,KYPCO_1901001!$K$41:$K$96)</f>
        <v>1367947.3</v>
      </c>
      <c r="N23" s="27">
        <f>SUMIF(KYPCO_1901001!$A$97:$A$122,$B23,KYPCO_1901001!$K$97:$K$122)</f>
        <v>0</v>
      </c>
      <c r="O23" s="27">
        <f>SUMIF(KYPCO_1901001!$A$3:$A$40,$B23,KYPCO_1901001!$K$3:$K$40)</f>
        <v>0</v>
      </c>
      <c r="P23" s="5"/>
      <c r="Q23" s="27">
        <f>SUMIF(KYPCO_1901001!$A$41:$A$96,$B23,KYPCO_1901001!$L$41:$L$96)</f>
        <v>0</v>
      </c>
      <c r="R23" s="27">
        <f>SUMIF(KYPCO_1901001!$A$97:$A$122,$B23,KYPCO_1901001!$L$97:$L$122)</f>
        <v>0</v>
      </c>
      <c r="S23" s="27">
        <f>SUMIF(KYPCO_1901001!$A$3:$A$40,$B23,KYPCO_1901001!$L$3:$L$40)</f>
        <v>0</v>
      </c>
      <c r="T23" s="5"/>
    </row>
    <row r="24" spans="1:20" x14ac:dyDescent="0.25">
      <c r="A24" s="59">
        <f t="shared" si="0"/>
        <v>10</v>
      </c>
      <c r="B24" s="6" t="s">
        <v>748</v>
      </c>
      <c r="C24" s="5">
        <f t="shared" si="2"/>
        <v>402860.89</v>
      </c>
      <c r="D24" s="5">
        <f t="shared" si="3"/>
        <v>644214.09000000008</v>
      </c>
      <c r="E24" s="5"/>
      <c r="F24" s="5"/>
      <c r="G24" s="5">
        <f t="shared" si="1"/>
        <v>523537</v>
      </c>
      <c r="H24" s="5"/>
      <c r="I24" s="5">
        <f t="shared" si="4"/>
        <v>49832.41</v>
      </c>
      <c r="J24" s="5">
        <f t="shared" si="4"/>
        <v>473705.08</v>
      </c>
      <c r="K24" s="5">
        <f t="shared" si="4"/>
        <v>0</v>
      </c>
      <c r="L24" s="5"/>
      <c r="M24" s="27">
        <f>SUMIF(KYPCO_1901001!$A$41:$A$96,$B24,KYPCO_1901001!$K$41:$K$96)</f>
        <v>11002.25</v>
      </c>
      <c r="N24" s="27">
        <f>SUMIF(KYPCO_1901001!$A$97:$A$122,$B24,KYPCO_1901001!$K$97:$K$122)</f>
        <v>391858.64</v>
      </c>
      <c r="O24" s="27">
        <f>SUMIF(KYPCO_1901001!$A$3:$A$40,$B24,KYPCO_1901001!$K$3:$K$40)</f>
        <v>0</v>
      </c>
      <c r="P24" s="5"/>
      <c r="Q24" s="27">
        <f>SUMIF(KYPCO_1901001!$A$41:$A$96,$B24,KYPCO_1901001!$L$41:$L$96)</f>
        <v>88662.57</v>
      </c>
      <c r="R24" s="27">
        <f>SUMIF(KYPCO_1901001!$A$97:$A$122,$B24,KYPCO_1901001!$L$97:$L$122)</f>
        <v>555551.52</v>
      </c>
      <c r="S24" s="27">
        <f>SUMIF(KYPCO_1901001!$A$3:$A$40,$B24,KYPCO_1901001!$L$3:$L$40)</f>
        <v>0</v>
      </c>
      <c r="T24" s="5"/>
    </row>
    <row r="25" spans="1:20" x14ac:dyDescent="0.25">
      <c r="A25" s="59">
        <f t="shared" si="0"/>
        <v>11</v>
      </c>
      <c r="B25" s="5" t="s">
        <v>1233</v>
      </c>
      <c r="C25" s="5">
        <f t="shared" si="2"/>
        <v>0</v>
      </c>
      <c r="D25" s="5">
        <f t="shared" si="3"/>
        <v>0</v>
      </c>
      <c r="E25" s="5"/>
      <c r="F25" s="5"/>
      <c r="G25" s="5">
        <f t="shared" si="1"/>
        <v>0</v>
      </c>
      <c r="H25" s="5"/>
      <c r="I25" s="5">
        <f t="shared" si="4"/>
        <v>0</v>
      </c>
      <c r="J25" s="5">
        <f t="shared" si="4"/>
        <v>0</v>
      </c>
      <c r="K25" s="5">
        <f t="shared" si="4"/>
        <v>0</v>
      </c>
      <c r="L25" s="5"/>
      <c r="M25" s="27">
        <f>SUMIF(KYPCO_1901001!$A$41:$A$96,$B25,KYPCO_1901001!$K$41:$K$96)</f>
        <v>0</v>
      </c>
      <c r="N25" s="27">
        <f>SUMIF(KYPCO_1901001!$A$97:$A$122,$B25,KYPCO_1901001!$K$97:$K$122)</f>
        <v>0</v>
      </c>
      <c r="O25" s="27">
        <f>SUMIF(KYPCO_1901001!$A$3:$A$40,$B25,KYPCO_1901001!$K$3:$K$40)</f>
        <v>0</v>
      </c>
      <c r="P25" s="5"/>
      <c r="Q25" s="27">
        <f>SUMIF(KYPCO_1901001!$A$41:$A$96,$B25,KYPCO_1901001!$L$41:$L$96)</f>
        <v>0</v>
      </c>
      <c r="R25" s="27">
        <f>SUMIF(KYPCO_1901001!$A$97:$A$122,$B25,KYPCO_1901001!$L$97:$L$122)</f>
        <v>0</v>
      </c>
      <c r="S25" s="27">
        <f>SUMIF(KYPCO_1901001!$A$3:$A$40,$B25,KYPCO_1901001!$L$3:$L$40)</f>
        <v>0</v>
      </c>
      <c r="T25" s="5"/>
    </row>
    <row r="26" spans="1:20" x14ac:dyDescent="0.25">
      <c r="A26" s="59">
        <f t="shared" si="0"/>
        <v>12</v>
      </c>
      <c r="B26" s="6" t="s">
        <v>745</v>
      </c>
      <c r="C26" s="5">
        <f t="shared" si="2"/>
        <v>-256592</v>
      </c>
      <c r="D26" s="5">
        <f t="shared" si="3"/>
        <v>-142818.9</v>
      </c>
      <c r="E26" s="5"/>
      <c r="F26" s="5"/>
      <c r="G26" s="5">
        <f t="shared" si="1"/>
        <v>-199705</v>
      </c>
      <c r="H26" s="5"/>
      <c r="I26" s="5">
        <f t="shared" si="4"/>
        <v>-199705.45</v>
      </c>
      <c r="J26" s="5">
        <f t="shared" si="4"/>
        <v>0</v>
      </c>
      <c r="K26" s="5">
        <f t="shared" si="4"/>
        <v>0</v>
      </c>
      <c r="L26" s="5"/>
      <c r="M26" s="27">
        <f>SUMIF(KYPCO_1901001!$A$41:$A$96,$B26,KYPCO_1901001!$K$41:$K$96)</f>
        <v>-256592</v>
      </c>
      <c r="N26" s="27">
        <f>SUMIF(KYPCO_1901001!$A$97:$A$122,$B26,KYPCO_1901001!$K$97:$K$122)</f>
        <v>0</v>
      </c>
      <c r="O26" s="27">
        <f>SUMIF(KYPCO_1901001!$A$3:$A$40,$B26,KYPCO_1901001!$K$3:$K$40)</f>
        <v>0</v>
      </c>
      <c r="P26" s="5"/>
      <c r="Q26" s="27">
        <f>SUMIF(KYPCO_1901001!$A$41:$A$96,$B26,KYPCO_1901001!$L$41:$L$96)</f>
        <v>-142818.9</v>
      </c>
      <c r="R26" s="27">
        <f>SUMIF(KYPCO_1901001!$A$97:$A$122,$B26,KYPCO_1901001!$L$97:$L$122)</f>
        <v>0</v>
      </c>
      <c r="S26" s="27">
        <f>SUMIF(KYPCO_1901001!$A$3:$A$40,$B26,KYPCO_1901001!$L$3:$L$40)</f>
        <v>0</v>
      </c>
      <c r="T26" s="5"/>
    </row>
    <row r="27" spans="1:20" x14ac:dyDescent="0.25">
      <c r="A27" s="59">
        <f t="shared" si="0"/>
        <v>13</v>
      </c>
      <c r="B27" s="6" t="s">
        <v>744</v>
      </c>
      <c r="C27" s="5">
        <f t="shared" si="2"/>
        <v>999312.05</v>
      </c>
      <c r="D27" s="5">
        <f t="shared" si="3"/>
        <v>1066531.67</v>
      </c>
      <c r="E27" s="5"/>
      <c r="F27" s="5"/>
      <c r="G27" s="5">
        <f t="shared" si="1"/>
        <v>1032922</v>
      </c>
      <c r="H27" s="5"/>
      <c r="I27" s="5">
        <f t="shared" si="4"/>
        <v>674844.95</v>
      </c>
      <c r="J27" s="5">
        <f t="shared" si="4"/>
        <v>21771.449999999997</v>
      </c>
      <c r="K27" s="5">
        <f t="shared" si="4"/>
        <v>336305.45999999996</v>
      </c>
      <c r="L27" s="5"/>
      <c r="M27" s="27">
        <f>SUMIF(KYPCO_1901001!$A$41:$A$96,$B27,KYPCO_1901001!$K$41:$K$96)</f>
        <v>658818.75</v>
      </c>
      <c r="N27" s="27">
        <f>SUMIF(KYPCO_1901001!$A$97:$A$122,$B27,KYPCO_1901001!$K$97:$K$122)</f>
        <v>16594.62</v>
      </c>
      <c r="O27" s="27">
        <f>SUMIF(KYPCO_1901001!$A$3:$A$40,$B27,KYPCO_1901001!$K$3:$K$40)</f>
        <v>323898.68</v>
      </c>
      <c r="P27" s="5"/>
      <c r="Q27" s="27">
        <f>SUMIF(KYPCO_1901001!$A$41:$A$96,$B27,KYPCO_1901001!$L$41:$L$96)</f>
        <v>690871.15</v>
      </c>
      <c r="R27" s="27">
        <f>SUMIF(KYPCO_1901001!$A$97:$A$122,$B27,KYPCO_1901001!$L$97:$L$122)</f>
        <v>26948.28</v>
      </c>
      <c r="S27" s="27">
        <f>SUMIF(KYPCO_1901001!$A$3:$A$40,$B27,KYPCO_1901001!$L$3:$L$40)</f>
        <v>348712.24</v>
      </c>
      <c r="T27" s="5"/>
    </row>
    <row r="28" spans="1:20" x14ac:dyDescent="0.25">
      <c r="A28" s="59">
        <f t="shared" si="0"/>
        <v>14</v>
      </c>
      <c r="B28" s="5" t="s">
        <v>56</v>
      </c>
      <c r="C28" s="5">
        <f t="shared" si="2"/>
        <v>-16503323.949999999</v>
      </c>
      <c r="D28" s="5">
        <f t="shared" si="3"/>
        <v>-16026954.389999999</v>
      </c>
      <c r="E28" s="5"/>
      <c r="F28" s="5"/>
      <c r="G28" s="5">
        <f t="shared" si="1"/>
        <v>-16265139</v>
      </c>
      <c r="H28" s="5"/>
      <c r="I28" s="5">
        <f t="shared" si="4"/>
        <v>-12342959.015000001</v>
      </c>
      <c r="J28" s="5">
        <f t="shared" si="4"/>
        <v>-156251.655</v>
      </c>
      <c r="K28" s="5">
        <f t="shared" si="4"/>
        <v>-3765928.5</v>
      </c>
      <c r="L28" s="5"/>
      <c r="M28" s="27">
        <f>SUMIF(KYPCO_1901001!$A$41:$A$96,$B28,KYPCO_1901001!$K$41:$K$96)</f>
        <v>-12457638.029999999</v>
      </c>
      <c r="N28" s="27">
        <f>SUMIF(KYPCO_1901001!$A$97:$A$122,$B28,KYPCO_1901001!$K$97:$K$122)</f>
        <v>-173012.11</v>
      </c>
      <c r="O28" s="27">
        <f>SUMIF(KYPCO_1901001!$A$3:$A$40,$B28,KYPCO_1901001!$K$3:$K$40)</f>
        <v>-3872673.81</v>
      </c>
      <c r="P28" s="5"/>
      <c r="Q28" s="27">
        <f>SUMIF(KYPCO_1901001!$A$41:$A$96,$B28,KYPCO_1901001!$L$41:$L$96)</f>
        <v>-12228280</v>
      </c>
      <c r="R28" s="27">
        <f>SUMIF(KYPCO_1901001!$A$97:$A$122,$B28,KYPCO_1901001!$L$97:$L$122)</f>
        <v>-139491.20000000001</v>
      </c>
      <c r="S28" s="27">
        <f>SUMIF(KYPCO_1901001!$A$3:$A$40,$B28,KYPCO_1901001!$L$3:$L$40)</f>
        <v>-3659183.19</v>
      </c>
      <c r="T28" s="5"/>
    </row>
    <row r="29" spans="1:20" x14ac:dyDescent="0.25">
      <c r="A29" s="59">
        <f t="shared" si="0"/>
        <v>15</v>
      </c>
      <c r="B29" s="6" t="s">
        <v>743</v>
      </c>
      <c r="C29" s="5">
        <f t="shared" si="2"/>
        <v>48526.35</v>
      </c>
      <c r="D29" s="5">
        <f t="shared" si="3"/>
        <v>50132.51</v>
      </c>
      <c r="E29" s="5"/>
      <c r="F29" s="5"/>
      <c r="G29" s="5">
        <f t="shared" si="1"/>
        <v>49329</v>
      </c>
      <c r="H29" s="5"/>
      <c r="I29" s="5">
        <f t="shared" si="4"/>
        <v>53.36</v>
      </c>
      <c r="J29" s="5">
        <f t="shared" si="4"/>
        <v>0</v>
      </c>
      <c r="K29" s="5">
        <f t="shared" si="4"/>
        <v>49276.07</v>
      </c>
      <c r="L29" s="5"/>
      <c r="M29" s="27">
        <f>SUMIF(KYPCO_1901001!$A$41:$A$96,$B29,KYPCO_1901001!$K$41:$K$96)</f>
        <v>53.36</v>
      </c>
      <c r="N29" s="27">
        <f>SUMIF(KYPCO_1901001!$A$97:$A$122,$B29,KYPCO_1901001!$K$97:$K$122)</f>
        <v>0</v>
      </c>
      <c r="O29" s="27">
        <f>SUMIF(KYPCO_1901001!$A$3:$A$40,$B29,KYPCO_1901001!$K$3:$K$40)</f>
        <v>48472.99</v>
      </c>
      <c r="P29" s="5"/>
      <c r="Q29" s="27">
        <f>SUMIF(KYPCO_1901001!$A$41:$A$96,$B29,KYPCO_1901001!$L$41:$L$96)</f>
        <v>53.36</v>
      </c>
      <c r="R29" s="27">
        <f>SUMIF(KYPCO_1901001!$A$97:$A$122,$B29,KYPCO_1901001!$L$97:$L$122)</f>
        <v>0</v>
      </c>
      <c r="S29" s="27">
        <f>SUMIF(KYPCO_1901001!$A$3:$A$40,$B29,KYPCO_1901001!$L$3:$L$40)</f>
        <v>50079.15</v>
      </c>
      <c r="T29" s="5"/>
    </row>
    <row r="30" spans="1:20" x14ac:dyDescent="0.25">
      <c r="A30" s="59">
        <f t="shared" si="0"/>
        <v>16</v>
      </c>
      <c r="B30" s="6" t="s">
        <v>742</v>
      </c>
      <c r="C30" s="5">
        <f t="shared" si="2"/>
        <v>-43420.649999999994</v>
      </c>
      <c r="D30" s="5">
        <f t="shared" si="3"/>
        <v>-45508.399999999994</v>
      </c>
      <c r="E30" s="5"/>
      <c r="F30" s="5"/>
      <c r="G30" s="5">
        <f t="shared" si="1"/>
        <v>-44465</v>
      </c>
      <c r="H30" s="5"/>
      <c r="I30" s="5">
        <f t="shared" si="4"/>
        <v>-53.2</v>
      </c>
      <c r="J30" s="5">
        <f t="shared" si="4"/>
        <v>0</v>
      </c>
      <c r="K30" s="5">
        <f t="shared" si="4"/>
        <v>-44411.324999999997</v>
      </c>
      <c r="L30" s="5"/>
      <c r="M30" s="27">
        <f>SUMIF(KYPCO_1901001!$A$41:$A$96,$B30,KYPCO_1901001!$K$41:$K$96)</f>
        <v>-53.2</v>
      </c>
      <c r="N30" s="27">
        <f>SUMIF(KYPCO_1901001!$A$97:$A$122,$B30,KYPCO_1901001!$K$97:$K$122)</f>
        <v>0</v>
      </c>
      <c r="O30" s="27">
        <f>SUMIF(KYPCO_1901001!$A$3:$A$40,$B30,KYPCO_1901001!$K$3:$K$40)</f>
        <v>-43367.45</v>
      </c>
      <c r="P30" s="5"/>
      <c r="Q30" s="27">
        <f>SUMIF(KYPCO_1901001!$A$41:$A$96,$B30,KYPCO_1901001!$L$41:$L$96)</f>
        <v>-53.2</v>
      </c>
      <c r="R30" s="27">
        <f>SUMIF(KYPCO_1901001!$A$97:$A$122,$B30,KYPCO_1901001!$L$97:$L$122)</f>
        <v>0</v>
      </c>
      <c r="S30" s="27">
        <f>SUMIF(KYPCO_1901001!$A$3:$A$40,$B30,KYPCO_1901001!$L$3:$L$40)</f>
        <v>-45455.199999999997</v>
      </c>
      <c r="T30" s="5"/>
    </row>
    <row r="31" spans="1:20" x14ac:dyDescent="0.25">
      <c r="A31" s="59">
        <f t="shared" si="0"/>
        <v>17</v>
      </c>
      <c r="B31" s="5" t="s">
        <v>741</v>
      </c>
      <c r="C31" s="5">
        <f t="shared" si="2"/>
        <v>17893.38</v>
      </c>
      <c r="D31" s="5">
        <f t="shared" si="3"/>
        <v>18899.72</v>
      </c>
      <c r="E31" s="5"/>
      <c r="F31" s="5"/>
      <c r="G31" s="5">
        <f t="shared" si="1"/>
        <v>18397</v>
      </c>
      <c r="H31" s="5"/>
      <c r="I31" s="5">
        <f t="shared" si="4"/>
        <v>7608.9349999999995</v>
      </c>
      <c r="J31" s="5">
        <f t="shared" si="4"/>
        <v>0</v>
      </c>
      <c r="K31" s="5">
        <f t="shared" si="4"/>
        <v>10787.615000000002</v>
      </c>
      <c r="L31" s="5"/>
      <c r="M31" s="27">
        <f>SUMIF(KYPCO_1901001!$A$41:$A$96,$B31,KYPCO_1901001!$K$41:$K$96)</f>
        <v>7320.68</v>
      </c>
      <c r="N31" s="27">
        <f>SUMIF(KYPCO_1901001!$A$97:$A$122,$B31,KYPCO_1901001!$K$97:$K$122)</f>
        <v>0</v>
      </c>
      <c r="O31" s="27">
        <f>SUMIF(KYPCO_1901001!$A$3:$A$40,$B31,KYPCO_1901001!$K$3:$K$40)</f>
        <v>10572.7</v>
      </c>
      <c r="P31" s="5"/>
      <c r="Q31" s="27">
        <f>SUMIF(KYPCO_1901001!$A$41:$A$96,$B31,KYPCO_1901001!$L$41:$L$96)</f>
        <v>7897.19</v>
      </c>
      <c r="R31" s="27">
        <f>SUMIF(KYPCO_1901001!$A$97:$A$122,$B31,KYPCO_1901001!$L$97:$L$122)</f>
        <v>0</v>
      </c>
      <c r="S31" s="27">
        <f>SUMIF(KYPCO_1901001!$A$3:$A$40,$B31,KYPCO_1901001!$L$3:$L$40)</f>
        <v>11002.53</v>
      </c>
      <c r="T31" s="5"/>
    </row>
    <row r="32" spans="1:20" x14ac:dyDescent="0.25">
      <c r="A32" s="59">
        <f t="shared" si="0"/>
        <v>18</v>
      </c>
      <c r="B32" s="6" t="s">
        <v>739</v>
      </c>
      <c r="C32" s="5">
        <f t="shared" si="2"/>
        <v>230704.57</v>
      </c>
      <c r="D32" s="5">
        <f t="shared" si="3"/>
        <v>294803.3</v>
      </c>
      <c r="E32" s="5"/>
      <c r="F32" s="5"/>
      <c r="G32" s="5">
        <f t="shared" si="1"/>
        <v>262754</v>
      </c>
      <c r="H32" s="5"/>
      <c r="I32" s="5">
        <f t="shared" si="4"/>
        <v>59668.184999999998</v>
      </c>
      <c r="J32" s="5">
        <f t="shared" si="4"/>
        <v>0</v>
      </c>
      <c r="K32" s="5">
        <f t="shared" si="4"/>
        <v>203085.75</v>
      </c>
      <c r="L32" s="5"/>
      <c r="M32" s="27">
        <f>SUMIF(KYPCO_1901001!$A$41:$A$96,$B32,KYPCO_1901001!$K$41:$K$96)</f>
        <v>57903.66</v>
      </c>
      <c r="N32" s="27">
        <f>SUMIF(KYPCO_1901001!$A$97:$A$122,$B32,KYPCO_1901001!$K$97:$K$122)</f>
        <v>0</v>
      </c>
      <c r="O32" s="27">
        <f>SUMIF(KYPCO_1901001!$A$3:$A$40,$B32,KYPCO_1901001!$K$3:$K$40)</f>
        <v>172800.91</v>
      </c>
      <c r="P32" s="5"/>
      <c r="Q32" s="27">
        <f>SUMIF(KYPCO_1901001!$A$41:$A$96,$B32,KYPCO_1901001!$L$41:$L$96)</f>
        <v>61432.71</v>
      </c>
      <c r="R32" s="27">
        <f>SUMIF(KYPCO_1901001!$A$97:$A$122,$B32,KYPCO_1901001!$L$97:$L$122)</f>
        <v>0</v>
      </c>
      <c r="S32" s="27">
        <f>SUMIF(KYPCO_1901001!$A$3:$A$40,$B32,KYPCO_1901001!$L$3:$L$40)</f>
        <v>233370.59</v>
      </c>
      <c r="T32" s="5"/>
    </row>
    <row r="33" spans="1:20" x14ac:dyDescent="0.25">
      <c r="A33" s="59">
        <f t="shared" si="0"/>
        <v>19</v>
      </c>
      <c r="B33" s="5" t="s">
        <v>738</v>
      </c>
      <c r="C33" s="5">
        <f t="shared" si="2"/>
        <v>84807.97</v>
      </c>
      <c r="D33" s="5">
        <f t="shared" si="3"/>
        <v>23364.799999999999</v>
      </c>
      <c r="E33" s="5"/>
      <c r="F33" s="5"/>
      <c r="G33" s="5">
        <f t="shared" si="1"/>
        <v>54086</v>
      </c>
      <c r="H33" s="5"/>
      <c r="I33" s="5">
        <f t="shared" si="4"/>
        <v>0.24</v>
      </c>
      <c r="J33" s="5">
        <f t="shared" si="4"/>
        <v>3000.81</v>
      </c>
      <c r="K33" s="5">
        <f t="shared" si="4"/>
        <v>51085.334999999999</v>
      </c>
      <c r="L33" s="5"/>
      <c r="M33" s="27">
        <f>SUMIF(KYPCO_1901001!$A$41:$A$96,$B33,KYPCO_1901001!$K$41:$K$96)</f>
        <v>0.24</v>
      </c>
      <c r="N33" s="27">
        <f>SUMIF(KYPCO_1901001!$A$97:$A$122,$B33,KYPCO_1901001!$K$97:$K$122)</f>
        <v>3000.81</v>
      </c>
      <c r="O33" s="27">
        <f>SUMIF(KYPCO_1901001!$A$3:$A$40,$B33,KYPCO_1901001!$K$3:$K$40)</f>
        <v>81806.92</v>
      </c>
      <c r="P33" s="5"/>
      <c r="Q33" s="27">
        <f>SUMIF(KYPCO_1901001!$A$41:$A$96,$B33,KYPCO_1901001!$L$41:$L$96)</f>
        <v>0.24</v>
      </c>
      <c r="R33" s="27">
        <f>SUMIF(KYPCO_1901001!$A$97:$A$122,$B33,KYPCO_1901001!$L$97:$L$122)</f>
        <v>3000.81</v>
      </c>
      <c r="S33" s="27">
        <f>SUMIF(KYPCO_1901001!$A$3:$A$40,$B33,KYPCO_1901001!$L$3:$L$40)</f>
        <v>20363.75</v>
      </c>
      <c r="T33" s="5"/>
    </row>
    <row r="34" spans="1:20" x14ac:dyDescent="0.25">
      <c r="A34" s="59">
        <f t="shared" si="0"/>
        <v>20</v>
      </c>
      <c r="B34" s="5" t="s">
        <v>737</v>
      </c>
      <c r="C34" s="5">
        <f t="shared" si="2"/>
        <v>4913.6499999999996</v>
      </c>
      <c r="D34" s="5">
        <f t="shared" si="3"/>
        <v>416.5</v>
      </c>
      <c r="E34" s="5"/>
      <c r="F34" s="5"/>
      <c r="G34" s="5">
        <f t="shared" si="1"/>
        <v>2665</v>
      </c>
      <c r="H34" s="5"/>
      <c r="I34" s="5">
        <f t="shared" si="4"/>
        <v>2665.0749999999998</v>
      </c>
      <c r="J34" s="5">
        <f t="shared" si="4"/>
        <v>0</v>
      </c>
      <c r="K34" s="5">
        <f t="shared" si="4"/>
        <v>0</v>
      </c>
      <c r="L34" s="5"/>
      <c r="M34" s="27">
        <f>SUMIF(KYPCO_1901001!$A$41:$A$96,$B34,KYPCO_1901001!$K$41:$K$96)</f>
        <v>4913.6499999999996</v>
      </c>
      <c r="N34" s="27">
        <f>SUMIF(KYPCO_1901001!$A$97:$A$122,$B34,KYPCO_1901001!$K$97:$K$122)</f>
        <v>0</v>
      </c>
      <c r="O34" s="27">
        <f>SUMIF(KYPCO_1901001!$A$3:$A$40,$B34,KYPCO_1901001!$K$3:$K$40)</f>
        <v>0</v>
      </c>
      <c r="P34" s="5"/>
      <c r="Q34" s="27">
        <f>SUMIF(KYPCO_1901001!$A$41:$A$96,$B34,KYPCO_1901001!$L$41:$L$96)</f>
        <v>416.5</v>
      </c>
      <c r="R34" s="27">
        <f>SUMIF(KYPCO_1901001!$A$97:$A$122,$B34,KYPCO_1901001!$L$97:$L$122)</f>
        <v>0</v>
      </c>
      <c r="S34" s="27">
        <f>SUMIF(KYPCO_1901001!$A$3:$A$40,$B34,KYPCO_1901001!$L$3:$L$40)</f>
        <v>0</v>
      </c>
      <c r="T34" s="5"/>
    </row>
    <row r="35" spans="1:20" x14ac:dyDescent="0.25">
      <c r="A35" s="59">
        <f t="shared" si="0"/>
        <v>21</v>
      </c>
      <c r="B35" s="6" t="s">
        <v>736</v>
      </c>
      <c r="C35" s="5">
        <f t="shared" si="2"/>
        <v>-418.25</v>
      </c>
      <c r="D35" s="5">
        <f t="shared" si="3"/>
        <v>-2.1</v>
      </c>
      <c r="E35" s="5"/>
      <c r="F35" s="5"/>
      <c r="G35" s="5">
        <f t="shared" si="1"/>
        <v>-210</v>
      </c>
      <c r="H35" s="5"/>
      <c r="I35" s="5">
        <f t="shared" si="4"/>
        <v>-210.17500000000001</v>
      </c>
      <c r="J35" s="5">
        <f t="shared" si="4"/>
        <v>0</v>
      </c>
      <c r="K35" s="5">
        <f t="shared" si="4"/>
        <v>0</v>
      </c>
      <c r="L35" s="5"/>
      <c r="M35" s="27">
        <f>SUMIF(KYPCO_1901001!$A$41:$A$96,$B35,KYPCO_1901001!$K$41:$K$96)</f>
        <v>-418.25</v>
      </c>
      <c r="N35" s="27">
        <f>SUMIF(KYPCO_1901001!$A$97:$A$122,$B35,KYPCO_1901001!$K$97:$K$122)</f>
        <v>0</v>
      </c>
      <c r="O35" s="27">
        <f>SUMIF(KYPCO_1901001!$A$3:$A$40,$B35,KYPCO_1901001!$K$3:$K$40)</f>
        <v>0</v>
      </c>
      <c r="P35" s="5"/>
      <c r="Q35" s="27">
        <f>SUMIF(KYPCO_1901001!$A$41:$A$96,$B35,KYPCO_1901001!$L$41:$L$96)</f>
        <v>-2.1</v>
      </c>
      <c r="R35" s="27">
        <f>SUMIF(KYPCO_1901001!$A$97:$A$122,$B35,KYPCO_1901001!$L$97:$L$122)</f>
        <v>0</v>
      </c>
      <c r="S35" s="27">
        <f>SUMIF(KYPCO_1901001!$A$3:$A$40,$B35,KYPCO_1901001!$L$3:$L$40)</f>
        <v>0</v>
      </c>
      <c r="T35" s="5"/>
    </row>
    <row r="36" spans="1:20" x14ac:dyDescent="0.25">
      <c r="A36" s="59">
        <f t="shared" si="0"/>
        <v>22</v>
      </c>
      <c r="B36" s="6" t="s">
        <v>1234</v>
      </c>
      <c r="C36" s="5">
        <f>SUM(M36:O36)</f>
        <v>493.68</v>
      </c>
      <c r="D36" s="5">
        <f>SUM(Q36:S36)</f>
        <v>-0.17</v>
      </c>
      <c r="E36" s="5"/>
      <c r="F36" s="5"/>
      <c r="G36" s="5">
        <f>ROUND(SUM(C36:F36)/2,0)</f>
        <v>247</v>
      </c>
      <c r="H36" s="5"/>
      <c r="I36" s="5">
        <f t="shared" si="4"/>
        <v>246.755</v>
      </c>
      <c r="J36" s="5">
        <f t="shared" si="4"/>
        <v>0</v>
      </c>
      <c r="K36" s="5">
        <f t="shared" si="4"/>
        <v>0</v>
      </c>
      <c r="L36" s="5"/>
      <c r="M36" s="27">
        <f>SUMIF(KYPCO_1901001!$A$41:$A$96,$B36,KYPCO_1901001!$K$41:$K$96)</f>
        <v>493.68</v>
      </c>
      <c r="N36" s="27">
        <f>SUMIF(KYPCO_1901001!$A$97:$A$122,$B36,KYPCO_1901001!$K$97:$K$122)</f>
        <v>0</v>
      </c>
      <c r="O36" s="27">
        <f>SUMIF(KYPCO_1901001!$A$3:$A$40,$B36,KYPCO_1901001!$K$3:$K$40)</f>
        <v>0</v>
      </c>
      <c r="P36" s="5"/>
      <c r="Q36" s="27">
        <f>SUMIF(KYPCO_1901001!$A$41:$A$96,$B36,KYPCO_1901001!$L$41:$L$96)</f>
        <v>-0.17</v>
      </c>
      <c r="R36" s="27">
        <f>SUMIF(KYPCO_1901001!$A$97:$A$122,$B36,KYPCO_1901001!$L$97:$L$122)</f>
        <v>0</v>
      </c>
      <c r="S36" s="27">
        <f>SUMIF(KYPCO_1901001!$A$3:$A$40,$B36,KYPCO_1901001!$L$3:$L$40)</f>
        <v>0</v>
      </c>
      <c r="T36" s="5"/>
    </row>
    <row r="37" spans="1:20" x14ac:dyDescent="0.25">
      <c r="A37" s="59">
        <f t="shared" si="0"/>
        <v>23</v>
      </c>
      <c r="B37" s="6" t="s">
        <v>735</v>
      </c>
      <c r="C37" s="5">
        <f>SUM(M37:O37)</f>
        <v>0</v>
      </c>
      <c r="D37" s="5">
        <f>SUM(Q37:S37)</f>
        <v>0</v>
      </c>
      <c r="E37" s="5"/>
      <c r="F37" s="5"/>
      <c r="G37" s="5">
        <f>ROUND(SUM(C37:F37)/2,0)</f>
        <v>0</v>
      </c>
      <c r="H37" s="5"/>
      <c r="I37" s="5">
        <f t="shared" si="4"/>
        <v>0</v>
      </c>
      <c r="J37" s="5">
        <f t="shared" si="4"/>
        <v>0</v>
      </c>
      <c r="K37" s="5">
        <f t="shared" si="4"/>
        <v>0</v>
      </c>
      <c r="L37" s="5"/>
      <c r="M37" s="27">
        <f>SUMIF(KYPCO_1901001!$A$41:$A$96,$B37,KYPCO_1901001!$K$41:$K$96)</f>
        <v>0</v>
      </c>
      <c r="N37" s="27">
        <f>SUMIF(KYPCO_1901001!$A$97:$A$122,$B37,KYPCO_1901001!$K$97:$K$122)</f>
        <v>0</v>
      </c>
      <c r="O37" s="27">
        <f>SUMIF(KYPCO_1901001!$A$3:$A$40,$B37,KYPCO_1901001!$K$3:$K$40)</f>
        <v>0</v>
      </c>
      <c r="P37" s="5"/>
      <c r="Q37" s="27">
        <f>SUMIF(KYPCO_1901001!$A$41:$A$96,$B37,KYPCO_1901001!$L$41:$L$96)</f>
        <v>0</v>
      </c>
      <c r="R37" s="27">
        <f>SUMIF(KYPCO_1901001!$A$97:$A$122,$B37,KYPCO_1901001!$L$97:$L$122)</f>
        <v>0</v>
      </c>
      <c r="S37" s="27">
        <f>SUMIF(KYPCO_1901001!$A$3:$A$40,$B37,KYPCO_1901001!$L$3:$L$40)</f>
        <v>0</v>
      </c>
      <c r="T37" s="5"/>
    </row>
    <row r="38" spans="1:20" x14ac:dyDescent="0.25">
      <c r="A38" s="59">
        <f t="shared" si="0"/>
        <v>24</v>
      </c>
      <c r="B38" s="5" t="s">
        <v>734</v>
      </c>
      <c r="C38" s="5">
        <f t="shared" si="2"/>
        <v>2004205.58</v>
      </c>
      <c r="D38" s="5">
        <f t="shared" si="3"/>
        <v>2201924.0499999998</v>
      </c>
      <c r="E38" s="5"/>
      <c r="F38" s="5"/>
      <c r="G38" s="5">
        <f t="shared" si="1"/>
        <v>2103065</v>
      </c>
      <c r="H38" s="5"/>
      <c r="I38" s="5">
        <f t="shared" si="4"/>
        <v>1185946.43</v>
      </c>
      <c r="J38" s="5">
        <f t="shared" si="4"/>
        <v>88171.4</v>
      </c>
      <c r="K38" s="5">
        <f t="shared" si="4"/>
        <v>828946.9850000001</v>
      </c>
      <c r="L38" s="5"/>
      <c r="M38" s="27">
        <f>SUMIF(KYPCO_1901001!$A$41:$A$96,$B38,KYPCO_1901001!$K$41:$K$96)</f>
        <v>1162851.72</v>
      </c>
      <c r="N38" s="27">
        <f>SUMIF(KYPCO_1901001!$A$97:$A$122,$B38,KYPCO_1901001!$K$97:$K$122)</f>
        <v>69655.320000000007</v>
      </c>
      <c r="O38" s="27">
        <f>SUMIF(KYPCO_1901001!$A$3:$A$40,$B38,KYPCO_1901001!$K$3:$K$40)</f>
        <v>771698.54</v>
      </c>
      <c r="P38" s="5"/>
      <c r="Q38" s="27">
        <f>SUMIF(KYPCO_1901001!$A$41:$A$96,$B38,KYPCO_1901001!$L$41:$L$96)</f>
        <v>1209041.1399999999</v>
      </c>
      <c r="R38" s="27">
        <f>SUMIF(KYPCO_1901001!$A$97:$A$122,$B38,KYPCO_1901001!$L$97:$L$122)</f>
        <v>106687.48</v>
      </c>
      <c r="S38" s="27">
        <f>SUMIF(KYPCO_1901001!$A$3:$A$40,$B38,KYPCO_1901001!$L$3:$L$40)</f>
        <v>886195.43</v>
      </c>
      <c r="T38" s="5"/>
    </row>
    <row r="39" spans="1:20" x14ac:dyDescent="0.25">
      <c r="A39" s="59">
        <f t="shared" si="0"/>
        <v>25</v>
      </c>
      <c r="B39" s="5" t="s">
        <v>732</v>
      </c>
      <c r="C39" s="5">
        <f t="shared" si="2"/>
        <v>1266797.3599999999</v>
      </c>
      <c r="D39" s="5">
        <f t="shared" si="3"/>
        <v>1321162.6099999999</v>
      </c>
      <c r="E39" s="5"/>
      <c r="F39" s="5"/>
      <c r="G39" s="5">
        <f t="shared" si="1"/>
        <v>1293980</v>
      </c>
      <c r="H39" s="5"/>
      <c r="I39" s="5">
        <f t="shared" si="4"/>
        <v>810290.32000000007</v>
      </c>
      <c r="J39" s="5">
        <f t="shared" si="4"/>
        <v>-32210.145</v>
      </c>
      <c r="K39" s="5">
        <f t="shared" si="4"/>
        <v>515899.81</v>
      </c>
      <c r="L39" s="5"/>
      <c r="M39" s="27">
        <f>SUMIF(KYPCO_1901001!$A$41:$A$96,$B39,KYPCO_1901001!$K$41:$K$96)</f>
        <v>796211.36</v>
      </c>
      <c r="N39" s="27">
        <f>SUMIF(KYPCO_1901001!$A$97:$A$122,$B39,KYPCO_1901001!$K$97:$K$122)</f>
        <v>-40817.26</v>
      </c>
      <c r="O39" s="27">
        <f>SUMIF(KYPCO_1901001!$A$3:$A$40,$B39,KYPCO_1901001!$K$3:$K$40)</f>
        <v>511403.26</v>
      </c>
      <c r="P39" s="5"/>
      <c r="Q39" s="27">
        <f>SUMIF(KYPCO_1901001!$A$41:$A$96,$B39,KYPCO_1901001!$L$41:$L$96)</f>
        <v>824369.28</v>
      </c>
      <c r="R39" s="27">
        <f>SUMIF(KYPCO_1901001!$A$97:$A$122,$B39,KYPCO_1901001!$L$97:$L$122)</f>
        <v>-23603.03</v>
      </c>
      <c r="S39" s="27">
        <f>SUMIF(KYPCO_1901001!$A$3:$A$40,$B39,KYPCO_1901001!$L$3:$L$40)</f>
        <v>520396.36</v>
      </c>
      <c r="T39" s="5"/>
    </row>
    <row r="40" spans="1:20" x14ac:dyDescent="0.25">
      <c r="A40" s="59">
        <f t="shared" si="0"/>
        <v>26</v>
      </c>
      <c r="B40" s="5" t="s">
        <v>731</v>
      </c>
      <c r="C40" s="5">
        <f t="shared" si="2"/>
        <v>0.19</v>
      </c>
      <c r="D40" s="5">
        <f t="shared" si="3"/>
        <v>0.19</v>
      </c>
      <c r="E40" s="5"/>
      <c r="F40" s="5"/>
      <c r="G40" s="5">
        <f t="shared" si="1"/>
        <v>0</v>
      </c>
      <c r="H40" s="5"/>
      <c r="I40" s="5">
        <f t="shared" si="4"/>
        <v>0</v>
      </c>
      <c r="J40" s="5">
        <f t="shared" si="4"/>
        <v>0</v>
      </c>
      <c r="K40" s="5">
        <f t="shared" si="4"/>
        <v>0.19</v>
      </c>
      <c r="L40" s="5"/>
      <c r="M40" s="27">
        <f>SUMIF(KYPCO_1901001!$A$41:$A$96,$B40,KYPCO_1901001!$K$41:$K$96)</f>
        <v>0</v>
      </c>
      <c r="N40" s="27">
        <f>SUMIF(KYPCO_1901001!$A$97:$A$122,$B40,KYPCO_1901001!$K$97:$K$122)</f>
        <v>0</v>
      </c>
      <c r="O40" s="27">
        <f>SUMIF(KYPCO_1901001!$A$3:$A$40,$B40,KYPCO_1901001!$K$3:$K$40)</f>
        <v>0.19</v>
      </c>
      <c r="P40" s="5"/>
      <c r="Q40" s="27">
        <f>SUMIF(KYPCO_1901001!$A$41:$A$96,$B40,KYPCO_1901001!$L$41:$L$96)</f>
        <v>0</v>
      </c>
      <c r="R40" s="27">
        <f>SUMIF(KYPCO_1901001!$A$97:$A$122,$B40,KYPCO_1901001!$L$97:$L$122)</f>
        <v>0</v>
      </c>
      <c r="S40" s="27">
        <f>SUMIF(KYPCO_1901001!$A$3:$A$40,$B40,KYPCO_1901001!$L$3:$L$40)</f>
        <v>0.19</v>
      </c>
      <c r="T40" s="5"/>
    </row>
    <row r="41" spans="1:20" x14ac:dyDescent="0.25">
      <c r="A41" s="59">
        <f t="shared" si="0"/>
        <v>27</v>
      </c>
      <c r="B41" s="6" t="s">
        <v>730</v>
      </c>
      <c r="C41" s="5">
        <f t="shared" si="2"/>
        <v>753327.87</v>
      </c>
      <c r="D41" s="5">
        <f t="shared" si="3"/>
        <v>344280.06999999995</v>
      </c>
      <c r="E41" s="5"/>
      <c r="F41" s="5"/>
      <c r="G41" s="5">
        <f t="shared" si="1"/>
        <v>548804</v>
      </c>
      <c r="H41" s="5"/>
      <c r="I41" s="5">
        <f t="shared" si="4"/>
        <v>523254.13</v>
      </c>
      <c r="J41" s="5">
        <f t="shared" si="4"/>
        <v>0</v>
      </c>
      <c r="K41" s="5">
        <f t="shared" si="4"/>
        <v>25549.839999999997</v>
      </c>
      <c r="L41" s="5"/>
      <c r="M41" s="27">
        <f>SUMIF(KYPCO_1901001!$A$41:$A$96,$B41,KYPCO_1901001!$K$41:$K$96)</f>
        <v>753328.03</v>
      </c>
      <c r="N41" s="27">
        <f>SUMIF(KYPCO_1901001!$A$97:$A$122,$B41,KYPCO_1901001!$K$97:$K$122)</f>
        <v>0</v>
      </c>
      <c r="O41" s="27">
        <f>SUMIF(KYPCO_1901001!$A$3:$A$40,$B41,KYPCO_1901001!$K$3:$K$40)</f>
        <v>-0.16</v>
      </c>
      <c r="P41" s="5"/>
      <c r="Q41" s="27">
        <f>SUMIF(KYPCO_1901001!$A$41:$A$96,$B41,KYPCO_1901001!$L$41:$L$96)</f>
        <v>293180.23</v>
      </c>
      <c r="R41" s="27">
        <f>SUMIF(KYPCO_1901001!$A$97:$A$122,$B41,KYPCO_1901001!$L$97:$L$122)</f>
        <v>0</v>
      </c>
      <c r="S41" s="27">
        <f>SUMIF(KYPCO_1901001!$A$3:$A$40,$B41,KYPCO_1901001!$L$3:$L$40)</f>
        <v>51099.839999999997</v>
      </c>
      <c r="T41" s="5"/>
    </row>
    <row r="42" spans="1:20" x14ac:dyDescent="0.25">
      <c r="A42" s="59">
        <f t="shared" si="0"/>
        <v>28</v>
      </c>
      <c r="B42" s="6" t="s">
        <v>1235</v>
      </c>
      <c r="C42" s="5">
        <f>SUM(M42:O42)</f>
        <v>81550</v>
      </c>
      <c r="D42" s="5">
        <f>SUM(Q42:S42)</f>
        <v>109939.55</v>
      </c>
      <c r="E42" s="5"/>
      <c r="F42" s="5"/>
      <c r="G42" s="5">
        <f>ROUND(SUM(C42:F42)/2,0)</f>
        <v>95745</v>
      </c>
      <c r="H42" s="5"/>
      <c r="I42" s="5">
        <f t="shared" si="4"/>
        <v>95744.774999999994</v>
      </c>
      <c r="J42" s="5">
        <f t="shared" si="4"/>
        <v>0</v>
      </c>
      <c r="K42" s="5">
        <f t="shared" si="4"/>
        <v>0</v>
      </c>
      <c r="L42" s="5"/>
      <c r="M42" s="27">
        <f>SUMIF(KYPCO_1901001!$A$41:$A$96,$B42,KYPCO_1901001!$K$41:$K$96)</f>
        <v>81550</v>
      </c>
      <c r="N42" s="27">
        <f>SUMIF(KYPCO_1901001!$A$97:$A$122,$B42,KYPCO_1901001!$K$97:$K$122)</f>
        <v>0</v>
      </c>
      <c r="O42" s="27">
        <f>SUMIF(KYPCO_1901001!$A$3:$A$40,$B42,KYPCO_1901001!$K$3:$K$40)</f>
        <v>0</v>
      </c>
      <c r="P42" s="5"/>
      <c r="Q42" s="27">
        <f>SUMIF(KYPCO_1901001!$A$41:$A$96,$B42,KYPCO_1901001!$L$41:$L$96)</f>
        <v>109939.55</v>
      </c>
      <c r="R42" s="27">
        <f>SUMIF(KYPCO_1901001!$A$97:$A$122,$B42,KYPCO_1901001!$L$97:$L$122)</f>
        <v>0</v>
      </c>
      <c r="S42" s="27">
        <f>SUMIF(KYPCO_1901001!$A$3:$A$40,$B42,KYPCO_1901001!$L$3:$L$40)</f>
        <v>0</v>
      </c>
      <c r="T42" s="5"/>
    </row>
    <row r="43" spans="1:20" x14ac:dyDescent="0.25">
      <c r="A43" s="59">
        <f t="shared" si="0"/>
        <v>29</v>
      </c>
      <c r="B43" s="6" t="s">
        <v>1236</v>
      </c>
      <c r="C43" s="5">
        <f>SUM(M43:O43)</f>
        <v>163100</v>
      </c>
      <c r="D43" s="5">
        <f>SUM(Q43:S43)</f>
        <v>61157.95</v>
      </c>
      <c r="E43" s="5"/>
      <c r="F43" s="5"/>
      <c r="G43" s="5">
        <f>ROUND(SUM(C43:F43)/2,0)</f>
        <v>112129</v>
      </c>
      <c r="H43" s="5"/>
      <c r="I43" s="5">
        <f t="shared" si="4"/>
        <v>112128.97500000001</v>
      </c>
      <c r="J43" s="5">
        <f t="shared" si="4"/>
        <v>0</v>
      </c>
      <c r="K43" s="5">
        <f t="shared" si="4"/>
        <v>0</v>
      </c>
      <c r="L43" s="5"/>
      <c r="M43" s="27">
        <f>SUMIF(KYPCO_1901001!$A$41:$A$96,$B43,KYPCO_1901001!$K$41:$K$96)</f>
        <v>163100</v>
      </c>
      <c r="N43" s="27">
        <f>SUMIF(KYPCO_1901001!$A$97:$A$122,$B43,KYPCO_1901001!$K$97:$K$122)</f>
        <v>0</v>
      </c>
      <c r="O43" s="27">
        <f>SUMIF(KYPCO_1901001!$A$3:$A$40,$B43,KYPCO_1901001!$K$3:$K$40)</f>
        <v>0</v>
      </c>
      <c r="P43" s="5"/>
      <c r="Q43" s="27">
        <f>SUMIF(KYPCO_1901001!$A$41:$A$96,$B43,KYPCO_1901001!$L$41:$L$96)</f>
        <v>61157.95</v>
      </c>
      <c r="R43" s="27">
        <f>SUMIF(KYPCO_1901001!$A$97:$A$122,$B43,KYPCO_1901001!$L$97:$L$122)</f>
        <v>0</v>
      </c>
      <c r="S43" s="27">
        <f>SUMIF(KYPCO_1901001!$A$3:$A$40,$B43,KYPCO_1901001!$L$3:$L$40)</f>
        <v>0</v>
      </c>
      <c r="T43" s="5"/>
    </row>
    <row r="44" spans="1:20" x14ac:dyDescent="0.25">
      <c r="A44" s="59">
        <f t="shared" si="0"/>
        <v>30</v>
      </c>
      <c r="B44" s="5" t="s">
        <v>1041</v>
      </c>
      <c r="C44" s="5">
        <f t="shared" si="2"/>
        <v>-7301.52</v>
      </c>
      <c r="D44" s="5">
        <f t="shared" si="3"/>
        <v>-7301.52</v>
      </c>
      <c r="E44" s="5"/>
      <c r="F44" s="5"/>
      <c r="G44" s="5">
        <f t="shared" si="1"/>
        <v>-7302</v>
      </c>
      <c r="H44" s="5"/>
      <c r="I44" s="5">
        <f t="shared" si="4"/>
        <v>-7301.52</v>
      </c>
      <c r="J44" s="5">
        <f t="shared" si="4"/>
        <v>0</v>
      </c>
      <c r="K44" s="5">
        <f t="shared" si="4"/>
        <v>0</v>
      </c>
      <c r="L44" s="5"/>
      <c r="M44" s="27">
        <f>SUMIF(KYPCO_1901001!$A$41:$A$96,$B44,KYPCO_1901001!$K$41:$K$96)</f>
        <v>-7301.52</v>
      </c>
      <c r="N44" s="27">
        <f>SUMIF(KYPCO_1901001!$A$97:$A$122,$B44,KYPCO_1901001!$K$97:$K$122)</f>
        <v>0</v>
      </c>
      <c r="O44" s="27">
        <f>SUMIF(KYPCO_1901001!$A$3:$A$40,$B44,KYPCO_1901001!$K$3:$K$40)</f>
        <v>0</v>
      </c>
      <c r="P44" s="5"/>
      <c r="Q44" s="27">
        <f>SUMIF(KYPCO_1901001!$A$41:$A$96,$B44,KYPCO_1901001!$L$41:$L$96)</f>
        <v>-7301.52</v>
      </c>
      <c r="R44" s="27">
        <f>SUMIF(KYPCO_1901001!$A$97:$A$122,$B44,KYPCO_1901001!$L$97:$L$122)</f>
        <v>0</v>
      </c>
      <c r="S44" s="27">
        <f>SUMIF(KYPCO_1901001!$A$3:$A$40,$B44,KYPCO_1901001!$L$3:$L$40)</f>
        <v>0</v>
      </c>
      <c r="T44" s="5"/>
    </row>
    <row r="45" spans="1:20" x14ac:dyDescent="0.25">
      <c r="A45" s="59">
        <f t="shared" si="0"/>
        <v>31</v>
      </c>
      <c r="B45" s="6" t="s">
        <v>728</v>
      </c>
      <c r="C45" s="5">
        <f t="shared" si="2"/>
        <v>-11658.649999999994</v>
      </c>
      <c r="D45" s="5">
        <f t="shared" si="3"/>
        <v>-7257.75</v>
      </c>
      <c r="E45" s="5"/>
      <c r="F45" s="5"/>
      <c r="G45" s="5">
        <f t="shared" si="1"/>
        <v>-9458</v>
      </c>
      <c r="H45" s="5"/>
      <c r="I45" s="5">
        <f t="shared" si="4"/>
        <v>-9856.5749999999971</v>
      </c>
      <c r="J45" s="5">
        <f t="shared" si="4"/>
        <v>-314</v>
      </c>
      <c r="K45" s="5">
        <f t="shared" si="4"/>
        <v>712.375</v>
      </c>
      <c r="L45" s="5"/>
      <c r="M45" s="27">
        <f>SUMIF(KYPCO_1901001!$A$41:$A$96,$B45,KYPCO_1901001!$K$41:$K$96)</f>
        <v>-11095.75</v>
      </c>
      <c r="N45" s="27">
        <f>SUMIF(KYPCO_1901001!$A$97:$A$122,$B45,KYPCO_1901001!$K$97:$K$122)</f>
        <v>-405</v>
      </c>
      <c r="O45" s="27">
        <f>SUMIF(KYPCO_1901001!$A$3:$A$40,$B45,KYPCO_1901001!$K$3:$K$40)</f>
        <v>-157.89999999999418</v>
      </c>
      <c r="P45" s="5"/>
      <c r="Q45" s="27">
        <f>SUMIF(KYPCO_1901001!$A$41:$A$96,$B45,KYPCO_1901001!$L$41:$L$96)</f>
        <v>-8617.3999999999942</v>
      </c>
      <c r="R45" s="27">
        <f>SUMIF(KYPCO_1901001!$A$97:$A$122,$B45,KYPCO_1901001!$L$97:$L$122)</f>
        <v>-223</v>
      </c>
      <c r="S45" s="27">
        <f>SUMIF(KYPCO_1901001!$A$3:$A$40,$B45,KYPCO_1901001!$L$3:$L$40)</f>
        <v>1582.6499999999942</v>
      </c>
      <c r="T45" s="5"/>
    </row>
    <row r="46" spans="1:20" x14ac:dyDescent="0.25">
      <c r="A46" s="59">
        <f t="shared" si="0"/>
        <v>32</v>
      </c>
      <c r="B46" s="6" t="s">
        <v>727</v>
      </c>
      <c r="C46" s="5">
        <f t="shared" si="2"/>
        <v>0</v>
      </c>
      <c r="D46" s="5">
        <f t="shared" si="3"/>
        <v>1451.4499999999998</v>
      </c>
      <c r="E46" s="5"/>
      <c r="F46" s="5"/>
      <c r="G46" s="5">
        <f t="shared" si="1"/>
        <v>726</v>
      </c>
      <c r="H46" s="5"/>
      <c r="I46" s="5">
        <f t="shared" si="4"/>
        <v>250.25</v>
      </c>
      <c r="J46" s="5">
        <f t="shared" si="4"/>
        <v>48.65</v>
      </c>
      <c r="K46" s="5">
        <f t="shared" si="4"/>
        <v>426.82499999999999</v>
      </c>
      <c r="L46" s="5"/>
      <c r="M46" s="27">
        <f>SUMIF(KYPCO_1901001!$A$41:$A$96,$B46,KYPCO_1901001!$K$41:$K$96)</f>
        <v>0</v>
      </c>
      <c r="N46" s="27">
        <f>SUMIF(KYPCO_1901001!$A$97:$A$122,$B46,KYPCO_1901001!$K$97:$K$122)</f>
        <v>0</v>
      </c>
      <c r="O46" s="27">
        <f>SUMIF(KYPCO_1901001!$A$3:$A$40,$B46,KYPCO_1901001!$K$3:$K$40)</f>
        <v>0</v>
      </c>
      <c r="P46" s="5"/>
      <c r="Q46" s="27">
        <f>SUMIF(KYPCO_1901001!$A$41:$A$96,$B46,KYPCO_1901001!$L$41:$L$96)</f>
        <v>500.5</v>
      </c>
      <c r="R46" s="27">
        <f>SUMIF(KYPCO_1901001!$A$97:$A$122,$B46,KYPCO_1901001!$L$97:$L$122)</f>
        <v>97.3</v>
      </c>
      <c r="S46" s="27">
        <f>SUMIF(KYPCO_1901001!$A$3:$A$40,$B46,KYPCO_1901001!$L$3:$L$40)</f>
        <v>853.65</v>
      </c>
      <c r="T46" s="5"/>
    </row>
    <row r="47" spans="1:20" x14ac:dyDescent="0.25">
      <c r="A47" s="59">
        <f t="shared" si="0"/>
        <v>33</v>
      </c>
      <c r="B47" s="6" t="s">
        <v>726</v>
      </c>
      <c r="C47" s="5">
        <f t="shared" si="2"/>
        <v>-1005587.4500000001</v>
      </c>
      <c r="D47" s="5">
        <f t="shared" si="3"/>
        <v>-1005587.4500000001</v>
      </c>
      <c r="E47" s="5"/>
      <c r="F47" s="5"/>
      <c r="G47" s="5">
        <f t="shared" si="1"/>
        <v>-1005587</v>
      </c>
      <c r="H47" s="5"/>
      <c r="I47" s="5">
        <f t="shared" si="4"/>
        <v>-1144292.8500000001</v>
      </c>
      <c r="J47" s="5">
        <f t="shared" si="4"/>
        <v>490295.5</v>
      </c>
      <c r="K47" s="5">
        <f t="shared" si="4"/>
        <v>-351590.1</v>
      </c>
      <c r="L47" s="5"/>
      <c r="M47" s="27">
        <f>SUMIF(KYPCO_1901001!$A$41:$A$96,$B47,KYPCO_1901001!$K$41:$K$96)</f>
        <v>-1144292.8500000001</v>
      </c>
      <c r="N47" s="27">
        <f>SUMIF(KYPCO_1901001!$A$97:$A$122,$B47,KYPCO_1901001!$K$97:$K$122)</f>
        <v>490295.5</v>
      </c>
      <c r="O47" s="27">
        <f>SUMIF(KYPCO_1901001!$A$3:$A$40,$B47,KYPCO_1901001!$K$3:$K$40)</f>
        <v>-351590.1</v>
      </c>
      <c r="P47" s="5"/>
      <c r="Q47" s="27">
        <f>SUMIF(KYPCO_1901001!$A$41:$A$96,$B47,KYPCO_1901001!$L$41:$L$96)</f>
        <v>-1144292.8500000001</v>
      </c>
      <c r="R47" s="27">
        <f>SUMIF(KYPCO_1901001!$A$97:$A$122,$B47,KYPCO_1901001!$L$97:$L$122)</f>
        <v>490295.5</v>
      </c>
      <c r="S47" s="27">
        <f>SUMIF(KYPCO_1901001!$A$3:$A$40,$B47,KYPCO_1901001!$L$3:$L$40)</f>
        <v>-351590.1</v>
      </c>
      <c r="T47" s="5"/>
    </row>
    <row r="48" spans="1:20" x14ac:dyDescent="0.25">
      <c r="A48" s="59">
        <f t="shared" si="0"/>
        <v>34</v>
      </c>
      <c r="B48" s="6" t="s">
        <v>723</v>
      </c>
      <c r="C48" s="5">
        <f>SUM(M48:O48)</f>
        <v>127206</v>
      </c>
      <c r="D48" s="5">
        <f>SUM(Q48:S48)</f>
        <v>127206</v>
      </c>
      <c r="E48" s="5"/>
      <c r="F48" s="5"/>
      <c r="G48" s="5">
        <f>ROUND(SUM(C48:F48)/2,0)</f>
        <v>127206</v>
      </c>
      <c r="H48" s="5"/>
      <c r="I48" s="5">
        <f t="shared" si="4"/>
        <v>127206</v>
      </c>
      <c r="J48" s="5">
        <f t="shared" si="4"/>
        <v>0</v>
      </c>
      <c r="K48" s="5">
        <f t="shared" si="4"/>
        <v>0</v>
      </c>
      <c r="L48" s="5"/>
      <c r="M48" s="27">
        <f>SUMIF(KYPCO_1901001!$A$41:$A$96,$B48,KYPCO_1901001!$K$41:$K$96)</f>
        <v>127206</v>
      </c>
      <c r="N48" s="27">
        <f>SUMIF(KYPCO_1901001!$A$97:$A$122,$B48,KYPCO_1901001!$K$97:$K$122)</f>
        <v>0</v>
      </c>
      <c r="O48" s="27">
        <f>SUMIF(KYPCO_1901001!$A$3:$A$40,$B48,KYPCO_1901001!$K$3:$K$40)</f>
        <v>0</v>
      </c>
      <c r="P48" s="5"/>
      <c r="Q48" s="27">
        <f>SUMIF(KYPCO_1901001!$A$41:$A$96,$B48,KYPCO_1901001!$L$41:$L$96)</f>
        <v>127206</v>
      </c>
      <c r="R48" s="27">
        <f>SUMIF(KYPCO_1901001!$A$97:$A$122,$B48,KYPCO_1901001!$L$97:$L$122)</f>
        <v>0</v>
      </c>
      <c r="S48" s="27">
        <f>SUMIF(KYPCO_1901001!$A$3:$A$40,$B48,KYPCO_1901001!$L$3:$L$40)</f>
        <v>0</v>
      </c>
      <c r="T48" s="5"/>
    </row>
    <row r="49" spans="1:20" x14ac:dyDescent="0.25">
      <c r="A49" s="59">
        <f t="shared" si="0"/>
        <v>35</v>
      </c>
      <c r="B49" s="6" t="s">
        <v>721</v>
      </c>
      <c r="C49" s="5">
        <f t="shared" si="2"/>
        <v>582739.44999999995</v>
      </c>
      <c r="D49" s="5">
        <f t="shared" si="3"/>
        <v>582739.44999999995</v>
      </c>
      <c r="E49" s="5"/>
      <c r="F49" s="5"/>
      <c r="G49" s="5">
        <f t="shared" si="1"/>
        <v>582739</v>
      </c>
      <c r="H49" s="5"/>
      <c r="I49" s="5">
        <f t="shared" si="4"/>
        <v>582739.44999999995</v>
      </c>
      <c r="J49" s="5">
        <f t="shared" si="4"/>
        <v>0</v>
      </c>
      <c r="K49" s="5">
        <f t="shared" si="4"/>
        <v>0</v>
      </c>
      <c r="L49" s="5"/>
      <c r="M49" s="27">
        <f>SUMIF(KYPCO_1901001!$A$41:$A$96,$B49,KYPCO_1901001!$K$41:$K$96)</f>
        <v>582739.44999999995</v>
      </c>
      <c r="N49" s="27">
        <f>SUMIF(KYPCO_1901001!$A$97:$A$122,$B49,KYPCO_1901001!$K$97:$K$122)</f>
        <v>0</v>
      </c>
      <c r="O49" s="27">
        <f>SUMIF(KYPCO_1901001!$A$3:$A$40,$B49,KYPCO_1901001!$K$3:$K$40)</f>
        <v>0</v>
      </c>
      <c r="P49" s="5"/>
      <c r="Q49" s="27">
        <f>SUMIF(KYPCO_1901001!$A$41:$A$96,$B49,KYPCO_1901001!$L$41:$L$96)</f>
        <v>582739.44999999995</v>
      </c>
      <c r="R49" s="27">
        <f>SUMIF(KYPCO_1901001!$A$97:$A$122,$B49,KYPCO_1901001!$L$97:$L$122)</f>
        <v>0</v>
      </c>
      <c r="S49" s="27">
        <f>SUMIF(KYPCO_1901001!$A$3:$A$40,$B49,KYPCO_1901001!$L$3:$L$40)</f>
        <v>0</v>
      </c>
      <c r="T49" s="5"/>
    </row>
    <row r="50" spans="1:20" x14ac:dyDescent="0.25">
      <c r="A50" s="59">
        <f t="shared" si="0"/>
        <v>36</v>
      </c>
      <c r="B50" s="6" t="s">
        <v>720</v>
      </c>
      <c r="C50" s="5">
        <f t="shared" si="2"/>
        <v>0.12</v>
      </c>
      <c r="D50" s="5">
        <f t="shared" si="3"/>
        <v>0.12</v>
      </c>
      <c r="E50" s="5"/>
      <c r="F50" s="5"/>
      <c r="G50" s="5">
        <f t="shared" si="1"/>
        <v>0</v>
      </c>
      <c r="H50" s="5"/>
      <c r="I50" s="5">
        <f t="shared" si="4"/>
        <v>0.12</v>
      </c>
      <c r="J50" s="5">
        <f t="shared" si="4"/>
        <v>0</v>
      </c>
      <c r="K50" s="5">
        <f t="shared" si="4"/>
        <v>0</v>
      </c>
      <c r="L50" s="5"/>
      <c r="M50" s="27">
        <f>SUMIF(KYPCO_1901001!$A$41:$A$96,$B50,KYPCO_1901001!$K$41:$K$96)</f>
        <v>0.12</v>
      </c>
      <c r="N50" s="27">
        <f>SUMIF(KYPCO_1901001!$A$97:$A$122,$B50,KYPCO_1901001!$K$97:$K$122)</f>
        <v>0</v>
      </c>
      <c r="O50" s="27">
        <f>SUMIF(KYPCO_1901001!$A$3:$A$40,$B50,KYPCO_1901001!$K$3:$K$40)</f>
        <v>0</v>
      </c>
      <c r="P50" s="5"/>
      <c r="Q50" s="27">
        <f>SUMIF(KYPCO_1901001!$A$41:$A$96,$B50,KYPCO_1901001!$L$41:$L$96)</f>
        <v>0.12</v>
      </c>
      <c r="R50" s="27">
        <f>SUMIF(KYPCO_1901001!$A$97:$A$122,$B50,KYPCO_1901001!$L$97:$L$122)</f>
        <v>0</v>
      </c>
      <c r="S50" s="27">
        <f>SUMIF(KYPCO_1901001!$A$3:$A$40,$B50,KYPCO_1901001!$L$3:$L$40)</f>
        <v>0</v>
      </c>
      <c r="T50" s="5"/>
    </row>
    <row r="51" spans="1:20" x14ac:dyDescent="0.25">
      <c r="A51" s="59">
        <f t="shared" si="0"/>
        <v>37</v>
      </c>
      <c r="B51" s="6" t="s">
        <v>109</v>
      </c>
      <c r="C51" s="5">
        <f t="shared" si="2"/>
        <v>-5358057.6100000003</v>
      </c>
      <c r="D51" s="5">
        <f t="shared" si="3"/>
        <v>-4507837.62</v>
      </c>
      <c r="E51" s="5"/>
      <c r="F51" s="5"/>
      <c r="G51" s="5">
        <f t="shared" si="1"/>
        <v>-4932948</v>
      </c>
      <c r="H51" s="5"/>
      <c r="I51" s="5">
        <f t="shared" si="4"/>
        <v>0</v>
      </c>
      <c r="J51" s="5">
        <f t="shared" si="4"/>
        <v>0</v>
      </c>
      <c r="K51" s="5">
        <f t="shared" si="4"/>
        <v>-4932947.6150000002</v>
      </c>
      <c r="L51" s="5"/>
      <c r="M51" s="27">
        <f>SUMIF(KYPCO_1901001!$A$41:$A$96,$B51,KYPCO_1901001!$K$41:$K$96)</f>
        <v>0</v>
      </c>
      <c r="N51" s="27">
        <f>SUMIF(KYPCO_1901001!$A$97:$A$122,$B51,KYPCO_1901001!$K$97:$K$122)</f>
        <v>0</v>
      </c>
      <c r="O51" s="27">
        <f>SUMIF(KYPCO_1901001!$A$3:$A$40,$B51,KYPCO_1901001!$K$3:$K$40)</f>
        <v>-5358057.6100000003</v>
      </c>
      <c r="P51" s="5"/>
      <c r="Q51" s="27">
        <f>SUMIF(KYPCO_1901001!$A$41:$A$96,$B51,KYPCO_1901001!$L$41:$L$96)</f>
        <v>0</v>
      </c>
      <c r="R51" s="27">
        <f>SUMIF(KYPCO_1901001!$A$97:$A$122,$B51,KYPCO_1901001!$L$97:$L$122)</f>
        <v>0</v>
      </c>
      <c r="S51" s="27">
        <f>SUMIF(KYPCO_1901001!$A$3:$A$40,$B51,KYPCO_1901001!$L$3:$L$40)</f>
        <v>-4507837.62</v>
      </c>
      <c r="T51" s="5"/>
    </row>
    <row r="52" spans="1:20" x14ac:dyDescent="0.25">
      <c r="A52" s="59">
        <f t="shared" si="0"/>
        <v>38</v>
      </c>
      <c r="B52" s="6" t="s">
        <v>711</v>
      </c>
      <c r="C52" s="5">
        <f>SUM(M52:O52)</f>
        <v>111851</v>
      </c>
      <c r="D52" s="5">
        <f>SUM(Q52:S52)</f>
        <v>111851</v>
      </c>
      <c r="E52" s="5"/>
      <c r="F52" s="5"/>
      <c r="G52" s="5">
        <f>ROUND(SUM(C52:F52)/2,0)</f>
        <v>111851</v>
      </c>
      <c r="H52" s="5"/>
      <c r="I52" s="5">
        <f t="shared" si="4"/>
        <v>111851</v>
      </c>
      <c r="J52" s="5">
        <f t="shared" si="4"/>
        <v>0</v>
      </c>
      <c r="K52" s="5">
        <f t="shared" si="4"/>
        <v>0</v>
      </c>
      <c r="L52" s="5"/>
      <c r="M52" s="27">
        <f>SUMIF(KYPCO_1901001!$A$41:$A$96,$B52,KYPCO_1901001!$K$41:$K$96)</f>
        <v>111851</v>
      </c>
      <c r="N52" s="27">
        <f>SUMIF(KYPCO_1901001!$A$97:$A$122,$B52,KYPCO_1901001!$K$97:$K$122)</f>
        <v>0</v>
      </c>
      <c r="O52" s="27">
        <f>SUMIF(KYPCO_1901001!$A$3:$A$40,$B52,KYPCO_1901001!$K$3:$K$40)</f>
        <v>0</v>
      </c>
      <c r="P52" s="5"/>
      <c r="Q52" s="27">
        <f>SUMIF(KYPCO_1901001!$A$41:$A$96,$B52,KYPCO_1901001!$L$41:$L$96)</f>
        <v>111851</v>
      </c>
      <c r="R52" s="27">
        <f>SUMIF(KYPCO_1901001!$A$97:$A$122,$B52,KYPCO_1901001!$L$97:$L$122)</f>
        <v>0</v>
      </c>
      <c r="S52" s="27">
        <f>SUMIF(KYPCO_1901001!$A$3:$A$40,$B52,KYPCO_1901001!$L$3:$L$40)</f>
        <v>0</v>
      </c>
      <c r="T52" s="5"/>
    </row>
    <row r="53" spans="1:20" x14ac:dyDescent="0.25">
      <c r="A53" s="59">
        <f t="shared" si="0"/>
        <v>39</v>
      </c>
      <c r="B53" s="6" t="s">
        <v>710</v>
      </c>
      <c r="C53" s="5">
        <f>SUM(M53:O53)</f>
        <v>7752</v>
      </c>
      <c r="D53" s="5">
        <f>SUM(Q53:S53)</f>
        <v>7752</v>
      </c>
      <c r="E53" s="5"/>
      <c r="F53" s="5"/>
      <c r="G53" s="5">
        <f>ROUND(SUM(C53:F53)/2,0)</f>
        <v>7752</v>
      </c>
      <c r="H53" s="5"/>
      <c r="I53" s="5">
        <f t="shared" si="4"/>
        <v>7752</v>
      </c>
      <c r="J53" s="5">
        <f t="shared" si="4"/>
        <v>0</v>
      </c>
      <c r="K53" s="5">
        <f t="shared" si="4"/>
        <v>0</v>
      </c>
      <c r="L53" s="5"/>
      <c r="M53" s="27">
        <f>SUMIF(KYPCO_1901001!$A$41:$A$96,$B53,KYPCO_1901001!$K$41:$K$96)</f>
        <v>7752</v>
      </c>
      <c r="N53" s="27">
        <f>SUMIF(KYPCO_1901001!$A$97:$A$122,$B53,KYPCO_1901001!$K$97:$K$122)</f>
        <v>0</v>
      </c>
      <c r="O53" s="27">
        <f>SUMIF(KYPCO_1901001!$A$3:$A$40,$B53,KYPCO_1901001!$K$3:$K$40)</f>
        <v>0</v>
      </c>
      <c r="P53" s="5"/>
      <c r="Q53" s="27">
        <f>SUMIF(KYPCO_1901001!$A$41:$A$96,$B53,KYPCO_1901001!$L$41:$L$96)</f>
        <v>7752</v>
      </c>
      <c r="R53" s="27">
        <f>SUMIF(KYPCO_1901001!$A$97:$A$122,$B53,KYPCO_1901001!$L$97:$L$122)</f>
        <v>0</v>
      </c>
      <c r="S53" s="27">
        <f>SUMIF(KYPCO_1901001!$A$3:$A$40,$B53,KYPCO_1901001!$L$3:$L$40)</f>
        <v>0</v>
      </c>
      <c r="T53" s="5"/>
    </row>
    <row r="54" spans="1:20" x14ac:dyDescent="0.25">
      <c r="A54" s="59">
        <f t="shared" si="0"/>
        <v>40</v>
      </c>
      <c r="B54" s="6" t="s">
        <v>1237</v>
      </c>
      <c r="C54" s="5">
        <f>SUM(M54:O54)</f>
        <v>151047.44</v>
      </c>
      <c r="D54" s="5">
        <f>SUM(Q54:S54)</f>
        <v>151047.44</v>
      </c>
      <c r="E54" s="5"/>
      <c r="F54" s="5"/>
      <c r="G54" s="5">
        <f>ROUND(SUM(C54:F54)/2,0)</f>
        <v>151047</v>
      </c>
      <c r="H54" s="5"/>
      <c r="I54" s="5">
        <f t="shared" si="4"/>
        <v>151047.44</v>
      </c>
      <c r="J54" s="5">
        <f t="shared" si="4"/>
        <v>0</v>
      </c>
      <c r="K54" s="5">
        <f t="shared" si="4"/>
        <v>0</v>
      </c>
      <c r="L54" s="5"/>
      <c r="M54" s="27">
        <f>SUMIF(KYPCO_1901001!$A$41:$A$96,$B54,KYPCO_1901001!$K$41:$K$96)</f>
        <v>151047.44</v>
      </c>
      <c r="N54" s="27">
        <f>SUMIF(KYPCO_1901001!$A$97:$A$122,$B54,KYPCO_1901001!$K$97:$K$122)</f>
        <v>0</v>
      </c>
      <c r="O54" s="27">
        <f>SUMIF(KYPCO_1901001!$A$3:$A$40,$B54,KYPCO_1901001!$K$3:$K$40)</f>
        <v>0</v>
      </c>
      <c r="P54" s="5"/>
      <c r="Q54" s="27">
        <f>SUMIF(KYPCO_1901001!$A$41:$A$96,$B54,KYPCO_1901001!$L$41:$L$96)</f>
        <v>151047.44</v>
      </c>
      <c r="R54" s="27">
        <f>SUMIF(KYPCO_1901001!$A$97:$A$122,$B54,KYPCO_1901001!$L$97:$L$122)</f>
        <v>0</v>
      </c>
      <c r="S54" s="27">
        <f>SUMIF(KYPCO_1901001!$A$3:$A$40,$B54,KYPCO_1901001!$L$3:$L$40)</f>
        <v>0</v>
      </c>
      <c r="T54" s="5"/>
    </row>
    <row r="55" spans="1:20" x14ac:dyDescent="0.25">
      <c r="A55" s="59">
        <f t="shared" si="0"/>
        <v>41</v>
      </c>
      <c r="B55" s="6" t="s">
        <v>1238</v>
      </c>
      <c r="C55" s="5">
        <f>SUM(M55:O55)</f>
        <v>352444.08</v>
      </c>
      <c r="D55" s="5">
        <f>SUM(Q55:S55)</f>
        <v>201396.67</v>
      </c>
      <c r="E55" s="5"/>
      <c r="F55" s="5"/>
      <c r="G55" s="5">
        <f>ROUND(SUM(C55:F55)/2,0)</f>
        <v>276920</v>
      </c>
      <c r="H55" s="5"/>
      <c r="I55" s="5">
        <f t="shared" si="4"/>
        <v>276920.375</v>
      </c>
      <c r="J55" s="5">
        <f t="shared" si="4"/>
        <v>0</v>
      </c>
      <c r="K55" s="5">
        <f t="shared" si="4"/>
        <v>0</v>
      </c>
      <c r="L55" s="5"/>
      <c r="M55" s="27">
        <f>SUMIF(KYPCO_1901001!$A$41:$A$96,$B55,KYPCO_1901001!$K$41:$K$96)</f>
        <v>352444.08</v>
      </c>
      <c r="N55" s="27">
        <f>SUMIF(KYPCO_1901001!$A$97:$A$122,$B55,KYPCO_1901001!$K$97:$K$122)</f>
        <v>0</v>
      </c>
      <c r="O55" s="27">
        <f>SUMIF(KYPCO_1901001!$A$3:$A$40,$B55,KYPCO_1901001!$K$3:$K$40)</f>
        <v>0</v>
      </c>
      <c r="P55" s="5"/>
      <c r="Q55" s="27">
        <f>SUMIF(KYPCO_1901001!$A$41:$A$96,$B55,KYPCO_1901001!$L$41:$L$96)</f>
        <v>201396.67</v>
      </c>
      <c r="R55" s="27">
        <f>SUMIF(KYPCO_1901001!$A$97:$A$122,$B55,KYPCO_1901001!$L$97:$L$122)</f>
        <v>0</v>
      </c>
      <c r="S55" s="27">
        <f>SUMIF(KYPCO_1901001!$A$3:$A$40,$B55,KYPCO_1901001!$L$3:$L$40)</f>
        <v>0</v>
      </c>
      <c r="T55" s="5"/>
    </row>
    <row r="56" spans="1:20" x14ac:dyDescent="0.25">
      <c r="A56" s="59">
        <f t="shared" si="0"/>
        <v>42</v>
      </c>
      <c r="B56" s="6" t="s">
        <v>709</v>
      </c>
      <c r="C56" s="5">
        <f>SUM(M56:O56)</f>
        <v>0</v>
      </c>
      <c r="D56" s="5">
        <f>SUM(Q56:S56)</f>
        <v>0</v>
      </c>
      <c r="E56" s="5"/>
      <c r="F56" s="5"/>
      <c r="G56" s="5">
        <f>ROUND(SUM(C56:F56)/2,0)</f>
        <v>0</v>
      </c>
      <c r="H56" s="5"/>
      <c r="I56" s="5">
        <f t="shared" si="4"/>
        <v>0</v>
      </c>
      <c r="J56" s="5">
        <f t="shared" si="4"/>
        <v>0</v>
      </c>
      <c r="K56" s="5">
        <f t="shared" si="4"/>
        <v>0</v>
      </c>
      <c r="L56" s="5"/>
      <c r="M56" s="27">
        <f>SUMIF(KYPCO_1901001!$A$41:$A$96,$B56,KYPCO_1901001!$K$41:$K$96)</f>
        <v>0</v>
      </c>
      <c r="N56" s="27">
        <f>SUMIF(KYPCO_1901001!$A$97:$A$122,$B56,KYPCO_1901001!$K$97:$K$122)</f>
        <v>0</v>
      </c>
      <c r="O56" s="27">
        <f>SUMIF(KYPCO_1901001!$A$3:$A$40,$B56,KYPCO_1901001!$K$3:$K$40)</f>
        <v>0</v>
      </c>
      <c r="P56" s="5"/>
      <c r="Q56" s="27">
        <f>SUMIF(KYPCO_1901001!$A$41:$A$96,$B56,KYPCO_1901001!$L$41:$L$96)</f>
        <v>0</v>
      </c>
      <c r="R56" s="27">
        <f>SUMIF(KYPCO_1901001!$A$97:$A$122,$B56,KYPCO_1901001!$L$97:$L$122)</f>
        <v>0</v>
      </c>
      <c r="S56" s="27">
        <f>SUMIF(KYPCO_1901001!$A$3:$A$40,$B56,KYPCO_1901001!$L$3:$L$40)</f>
        <v>0</v>
      </c>
      <c r="T56" s="5"/>
    </row>
    <row r="57" spans="1:20" x14ac:dyDescent="0.25">
      <c r="A57" s="59">
        <f t="shared" si="0"/>
        <v>43</v>
      </c>
      <c r="B57" s="6" t="s">
        <v>706</v>
      </c>
      <c r="C57" s="5">
        <f t="shared" si="2"/>
        <v>542375.03</v>
      </c>
      <c r="D57" s="5">
        <f t="shared" si="3"/>
        <v>-4867.59</v>
      </c>
      <c r="E57" s="5"/>
      <c r="F57" s="5"/>
      <c r="G57" s="5">
        <f t="shared" si="1"/>
        <v>268754</v>
      </c>
      <c r="H57" s="5"/>
      <c r="I57" s="5">
        <f t="shared" si="4"/>
        <v>268753.72000000003</v>
      </c>
      <c r="J57" s="5">
        <f t="shared" si="4"/>
        <v>0</v>
      </c>
      <c r="K57" s="5">
        <f t="shared" si="4"/>
        <v>0</v>
      </c>
      <c r="L57" s="5"/>
      <c r="M57" s="27">
        <f>SUMIF(KYPCO_1901001!$A$41:$A$96,$B57,KYPCO_1901001!$K$41:$K$96)</f>
        <v>542375.03</v>
      </c>
      <c r="N57" s="27">
        <f>SUMIF(KYPCO_1901001!$A$97:$A$122,$B57,KYPCO_1901001!$K$97:$K$122)</f>
        <v>0</v>
      </c>
      <c r="O57" s="27">
        <f>SUMIF(KYPCO_1901001!$A$3:$A$40,$B57,KYPCO_1901001!$K$3:$K$40)</f>
        <v>0</v>
      </c>
      <c r="P57" s="5"/>
      <c r="Q57" s="27">
        <f>SUMIF(KYPCO_1901001!$A$41:$A$96,$B57,KYPCO_1901001!$L$41:$L$96)</f>
        <v>-4867.59</v>
      </c>
      <c r="R57" s="27">
        <f>SUMIF(KYPCO_1901001!$A$97:$A$122,$B57,KYPCO_1901001!$L$97:$L$122)</f>
        <v>0</v>
      </c>
      <c r="S57" s="27">
        <f>SUMIF(KYPCO_1901001!$A$3:$A$40,$B57,KYPCO_1901001!$L$3:$L$40)</f>
        <v>0</v>
      </c>
      <c r="T57" s="5"/>
    </row>
    <row r="58" spans="1:20" x14ac:dyDescent="0.25">
      <c r="A58" s="59">
        <f t="shared" si="0"/>
        <v>44</v>
      </c>
      <c r="B58" s="6" t="s">
        <v>717</v>
      </c>
      <c r="C58" s="5">
        <f t="shared" si="2"/>
        <v>26621.46</v>
      </c>
      <c r="D58" s="5">
        <f t="shared" si="3"/>
        <v>26789.360000000001</v>
      </c>
      <c r="E58" s="5"/>
      <c r="F58" s="5"/>
      <c r="G58" s="5">
        <f t="shared" si="1"/>
        <v>26705</v>
      </c>
      <c r="H58" s="5"/>
      <c r="I58" s="5">
        <f t="shared" si="4"/>
        <v>0</v>
      </c>
      <c r="J58" s="5">
        <f t="shared" si="4"/>
        <v>26705.41</v>
      </c>
      <c r="K58" s="5">
        <f t="shared" si="4"/>
        <v>0</v>
      </c>
      <c r="L58" s="5"/>
      <c r="M58" s="27">
        <f>SUMIF(KYPCO_1901001!$A$41:$A$96,$B58,KYPCO_1901001!$K$41:$K$96)</f>
        <v>0</v>
      </c>
      <c r="N58" s="27">
        <f>SUMIF(KYPCO_1901001!$A$97:$A$122,$B58,KYPCO_1901001!$K$97:$K$122)</f>
        <v>26621.46</v>
      </c>
      <c r="O58" s="27">
        <f>SUMIF(KYPCO_1901001!$A$3:$A$40,$B58,KYPCO_1901001!$K$3:$K$40)</f>
        <v>0</v>
      </c>
      <c r="P58" s="5"/>
      <c r="Q58" s="27">
        <f>SUMIF(KYPCO_1901001!$A$41:$A$96,$B58,KYPCO_1901001!$L$41:$L$96)</f>
        <v>0</v>
      </c>
      <c r="R58" s="27">
        <f>SUMIF(KYPCO_1901001!$A$97:$A$122,$B58,KYPCO_1901001!$L$97:$L$122)</f>
        <v>26789.360000000001</v>
      </c>
      <c r="S58" s="27">
        <f>SUMIF(KYPCO_1901001!$A$3:$A$40,$B58,KYPCO_1901001!$L$3:$L$40)</f>
        <v>0</v>
      </c>
      <c r="T58" s="5"/>
    </row>
    <row r="59" spans="1:20" x14ac:dyDescent="0.25">
      <c r="A59" s="59">
        <f t="shared" si="0"/>
        <v>45</v>
      </c>
      <c r="B59" s="5" t="s">
        <v>708</v>
      </c>
      <c r="C59" s="5">
        <f t="shared" si="2"/>
        <v>32122.93</v>
      </c>
      <c r="D59" s="5">
        <f t="shared" si="3"/>
        <v>29146.2</v>
      </c>
      <c r="E59" s="5"/>
      <c r="F59" s="5"/>
      <c r="G59" s="5">
        <f t="shared" si="1"/>
        <v>30635</v>
      </c>
      <c r="H59" s="5"/>
      <c r="I59" s="5">
        <f t="shared" si="4"/>
        <v>0</v>
      </c>
      <c r="J59" s="5">
        <f t="shared" si="4"/>
        <v>0</v>
      </c>
      <c r="K59" s="5">
        <f t="shared" si="4"/>
        <v>30634.565000000002</v>
      </c>
      <c r="L59" s="5"/>
      <c r="M59" s="27">
        <f>SUMIF(KYPCO_1901001!$A$41:$A$96,$B59,KYPCO_1901001!$K$41:$K$96)</f>
        <v>0</v>
      </c>
      <c r="N59" s="27">
        <f>SUMIF(KYPCO_1901001!$A$97:$A$122,$B59,KYPCO_1901001!$K$97:$K$122)</f>
        <v>0</v>
      </c>
      <c r="O59" s="27">
        <f>SUMIF(KYPCO_1901001!$A$3:$A$40,$B59,KYPCO_1901001!$K$3:$K$40)</f>
        <v>32122.93</v>
      </c>
      <c r="P59" s="5"/>
      <c r="Q59" s="27">
        <f>SUMIF(KYPCO_1901001!$A$41:$A$96,$B59,KYPCO_1901001!$L$41:$L$96)</f>
        <v>0</v>
      </c>
      <c r="R59" s="27">
        <f>SUMIF(KYPCO_1901001!$A$97:$A$122,$B59,KYPCO_1901001!$L$97:$L$122)</f>
        <v>0</v>
      </c>
      <c r="S59" s="27">
        <f>SUMIF(KYPCO_1901001!$A$3:$A$40,$B59,KYPCO_1901001!$L$3:$L$40)</f>
        <v>29146.2</v>
      </c>
      <c r="T59" s="5"/>
    </row>
    <row r="60" spans="1:20" x14ac:dyDescent="0.25">
      <c r="A60" s="59">
        <f t="shared" si="0"/>
        <v>46</v>
      </c>
      <c r="B60" s="5" t="s">
        <v>1239</v>
      </c>
      <c r="C60" s="5">
        <f>SUM(M60:O60)</f>
        <v>-0.24</v>
      </c>
      <c r="D60" s="5">
        <f>SUM(Q60:S60)</f>
        <v>-0.24</v>
      </c>
      <c r="E60" s="5"/>
      <c r="F60" s="5"/>
      <c r="G60" s="5">
        <f>ROUND(SUM(C60:F60)/2,0)</f>
        <v>0</v>
      </c>
      <c r="H60" s="5"/>
      <c r="I60" s="5">
        <f t="shared" si="4"/>
        <v>-0.24</v>
      </c>
      <c r="J60" s="5">
        <f t="shared" si="4"/>
        <v>0</v>
      </c>
      <c r="K60" s="5">
        <f t="shared" si="4"/>
        <v>0</v>
      </c>
      <c r="L60" s="5"/>
      <c r="M60" s="27">
        <f>SUMIF(KYPCO_1901001!$A$41:$A$96,$B60,KYPCO_1901001!$K$41:$K$96)</f>
        <v>-0.24</v>
      </c>
      <c r="N60" s="27">
        <f>SUMIF(KYPCO_1901001!$A$97:$A$122,$B60,KYPCO_1901001!$K$97:$K$122)</f>
        <v>0</v>
      </c>
      <c r="O60" s="27">
        <f>SUMIF(KYPCO_1901001!$A$3:$A$40,$B60,KYPCO_1901001!$K$3:$K$40)</f>
        <v>0</v>
      </c>
      <c r="P60" s="5"/>
      <c r="Q60" s="27">
        <f>SUMIF(KYPCO_1901001!$A$41:$A$96,$B60,KYPCO_1901001!$L$41:$L$96)</f>
        <v>-0.24</v>
      </c>
      <c r="R60" s="27">
        <f>SUMIF(KYPCO_1901001!$A$97:$A$122,$B60,KYPCO_1901001!$L$97:$L$122)</f>
        <v>0</v>
      </c>
      <c r="S60" s="27">
        <f>SUMIF(KYPCO_1901001!$A$3:$A$40,$B60,KYPCO_1901001!$L$3:$L$40)</f>
        <v>0</v>
      </c>
      <c r="T60" s="5"/>
    </row>
    <row r="61" spans="1:20" x14ac:dyDescent="0.25">
      <c r="A61" s="59">
        <f t="shared" si="0"/>
        <v>47</v>
      </c>
      <c r="B61" s="5" t="s">
        <v>704</v>
      </c>
      <c r="C61" s="5">
        <f t="shared" si="2"/>
        <v>-28970.399999999998</v>
      </c>
      <c r="D61" s="5">
        <f t="shared" si="3"/>
        <v>-31500.899999999998</v>
      </c>
      <c r="E61" s="5"/>
      <c r="F61" s="5"/>
      <c r="G61" s="5">
        <f t="shared" si="1"/>
        <v>-30236</v>
      </c>
      <c r="H61" s="5"/>
      <c r="I61" s="5">
        <f t="shared" si="4"/>
        <v>175.5</v>
      </c>
      <c r="J61" s="5">
        <f t="shared" si="4"/>
        <v>8.7750000000000021</v>
      </c>
      <c r="K61" s="5">
        <f t="shared" si="4"/>
        <v>-30419.924999999999</v>
      </c>
      <c r="L61" s="5"/>
      <c r="M61" s="27">
        <f>SUMIF(KYPCO_1901001!$A$41:$A$96,$B61,KYPCO_1901001!$K$41:$K$96)</f>
        <v>338.95</v>
      </c>
      <c r="N61" s="27">
        <f>SUMIF(KYPCO_1901001!$A$97:$A$122,$B61,KYPCO_1901001!$K$97:$K$122)</f>
        <v>52.7</v>
      </c>
      <c r="O61" s="27">
        <f>SUMIF(KYPCO_1901001!$A$3:$A$40,$B61,KYPCO_1901001!$K$3:$K$40)</f>
        <v>-29362.05</v>
      </c>
      <c r="P61" s="5"/>
      <c r="Q61" s="27">
        <f>SUMIF(KYPCO_1901001!$A$41:$A$96,$B61,KYPCO_1901001!$L$41:$L$96)</f>
        <v>12.05</v>
      </c>
      <c r="R61" s="27">
        <f>SUMIF(KYPCO_1901001!$A$97:$A$122,$B61,KYPCO_1901001!$L$97:$L$122)</f>
        <v>-35.15</v>
      </c>
      <c r="S61" s="27">
        <f>SUMIF(KYPCO_1901001!$A$3:$A$40,$B61,KYPCO_1901001!$L$3:$L$40)</f>
        <v>-31477.8</v>
      </c>
      <c r="T61" s="5"/>
    </row>
    <row r="62" spans="1:20" x14ac:dyDescent="0.25">
      <c r="A62" s="59">
        <f t="shared" si="0"/>
        <v>48</v>
      </c>
      <c r="B62" s="5" t="s">
        <v>702</v>
      </c>
      <c r="C62" s="5">
        <f t="shared" si="2"/>
        <v>-2018168.4700000002</v>
      </c>
      <c r="D62" s="5">
        <f t="shared" si="3"/>
        <v>-2813828.52</v>
      </c>
      <c r="E62" s="5"/>
      <c r="F62" s="5"/>
      <c r="G62" s="5">
        <f t="shared" si="1"/>
        <v>-2415998</v>
      </c>
      <c r="H62" s="5"/>
      <c r="I62" s="5">
        <f t="shared" si="4"/>
        <v>-943935.03499999992</v>
      </c>
      <c r="J62" s="5">
        <f t="shared" si="4"/>
        <v>-203286.035</v>
      </c>
      <c r="K62" s="5">
        <f t="shared" si="4"/>
        <v>-1268777.425</v>
      </c>
      <c r="L62" s="5"/>
      <c r="M62" s="27">
        <f>SUMIF(KYPCO_1901001!$A$41:$A$96,$B62,KYPCO_1901001!$K$41:$K$96)</f>
        <v>-741381.17</v>
      </c>
      <c r="N62" s="27">
        <f>SUMIF(KYPCO_1901001!$A$97:$A$122,$B62,KYPCO_1901001!$K$97:$K$122)</f>
        <v>-153047.48000000001</v>
      </c>
      <c r="O62" s="27">
        <f>SUMIF(KYPCO_1901001!$A$3:$A$40,$B62,KYPCO_1901001!$K$3:$K$40)</f>
        <v>-1123739.82</v>
      </c>
      <c r="P62" s="5"/>
      <c r="Q62" s="27">
        <f>SUMIF(KYPCO_1901001!$A$41:$A$96,$B62,KYPCO_1901001!$L$41:$L$96)</f>
        <v>-1146488.8999999999</v>
      </c>
      <c r="R62" s="27">
        <f>SUMIF(KYPCO_1901001!$A$97:$A$122,$B62,KYPCO_1901001!$L$97:$L$122)</f>
        <v>-253524.59</v>
      </c>
      <c r="S62" s="27">
        <f>SUMIF(KYPCO_1901001!$A$3:$A$40,$B62,KYPCO_1901001!$L$3:$L$40)</f>
        <v>-1413815.03</v>
      </c>
      <c r="T62" s="5"/>
    </row>
    <row r="63" spans="1:20" x14ac:dyDescent="0.25">
      <c r="A63" s="59">
        <f t="shared" si="0"/>
        <v>49</v>
      </c>
      <c r="B63" s="6" t="s">
        <v>701</v>
      </c>
      <c r="C63" s="5">
        <f t="shared" si="2"/>
        <v>241912.70000000007</v>
      </c>
      <c r="D63" s="5">
        <f t="shared" si="3"/>
        <v>241912.70000000007</v>
      </c>
      <c r="E63" s="5"/>
      <c r="F63" s="5"/>
      <c r="G63" s="5">
        <f t="shared" si="1"/>
        <v>241913</v>
      </c>
      <c r="H63" s="5"/>
      <c r="I63" s="5">
        <f t="shared" si="4"/>
        <v>-896705.2</v>
      </c>
      <c r="J63" s="5">
        <f t="shared" si="4"/>
        <v>110629.75</v>
      </c>
      <c r="K63" s="5">
        <f t="shared" si="4"/>
        <v>1027988.15</v>
      </c>
      <c r="L63" s="5"/>
      <c r="M63" s="27">
        <f>SUMIF(KYPCO_1901001!$A$41:$A$96,$B63,KYPCO_1901001!$K$41:$K$96)</f>
        <v>-896705.2</v>
      </c>
      <c r="N63" s="27">
        <f>SUMIF(KYPCO_1901001!$A$97:$A$122,$B63,KYPCO_1901001!$K$97:$K$122)</f>
        <v>110629.75</v>
      </c>
      <c r="O63" s="27">
        <f>SUMIF(KYPCO_1901001!$A$3:$A$40,$B63,KYPCO_1901001!$K$3:$K$40)</f>
        <v>1027988.15</v>
      </c>
      <c r="P63" s="5"/>
      <c r="Q63" s="27">
        <f>SUMIF(KYPCO_1901001!$A$41:$A$96,$B63,KYPCO_1901001!$L$41:$L$96)</f>
        <v>-896705.2</v>
      </c>
      <c r="R63" s="27">
        <f>SUMIF(KYPCO_1901001!$A$97:$A$122,$B63,KYPCO_1901001!$L$97:$L$122)</f>
        <v>110629.75</v>
      </c>
      <c r="S63" s="27">
        <f>SUMIF(KYPCO_1901001!$A$3:$A$40,$B63,KYPCO_1901001!$L$3:$L$40)</f>
        <v>1027988.15</v>
      </c>
      <c r="T63" s="5"/>
    </row>
    <row r="64" spans="1:20" x14ac:dyDescent="0.25">
      <c r="A64" s="59">
        <f t="shared" si="0"/>
        <v>50</v>
      </c>
      <c r="B64" s="6" t="s">
        <v>700</v>
      </c>
      <c r="C64" s="5">
        <f t="shared" si="2"/>
        <v>-363973.3600000001</v>
      </c>
      <c r="D64" s="5">
        <f t="shared" si="3"/>
        <v>813599.60000000009</v>
      </c>
      <c r="E64" s="5"/>
      <c r="F64" s="5"/>
      <c r="G64" s="5">
        <f t="shared" si="1"/>
        <v>224813</v>
      </c>
      <c r="H64" s="5"/>
      <c r="I64" s="5">
        <f t="shared" si="4"/>
        <v>-473658.92500000005</v>
      </c>
      <c r="J64" s="5">
        <f t="shared" si="4"/>
        <v>163709.35</v>
      </c>
      <c r="K64" s="5">
        <f t="shared" si="4"/>
        <v>534762.69500000007</v>
      </c>
      <c r="L64" s="5"/>
      <c r="M64" s="27">
        <f>SUMIF(KYPCO_1901001!$A$41:$A$96,$B64,KYPCO_1901001!$K$41:$K$96)</f>
        <v>-701725.4</v>
      </c>
      <c r="N64" s="27">
        <f>SUMIF(KYPCO_1901001!$A$97:$A$122,$B64,KYPCO_1901001!$K$97:$K$122)</f>
        <v>120792.7</v>
      </c>
      <c r="O64" s="27">
        <f>SUMIF(KYPCO_1901001!$A$3:$A$40,$B64,KYPCO_1901001!$K$3:$K$40)</f>
        <v>216959.34</v>
      </c>
      <c r="P64" s="5"/>
      <c r="Q64" s="27">
        <f>SUMIF(KYPCO_1901001!$A$41:$A$96,$B64,KYPCO_1901001!$L$41:$L$96)</f>
        <v>-245592.45</v>
      </c>
      <c r="R64" s="27">
        <f>SUMIF(KYPCO_1901001!$A$97:$A$122,$B64,KYPCO_1901001!$L$97:$L$122)</f>
        <v>206626</v>
      </c>
      <c r="S64" s="27">
        <f>SUMIF(KYPCO_1901001!$A$3:$A$40,$B64,KYPCO_1901001!$L$3:$L$40)</f>
        <v>852566.05</v>
      </c>
      <c r="T64" s="5"/>
    </row>
    <row r="65" spans="1:20" x14ac:dyDescent="0.25">
      <c r="A65" s="59">
        <f t="shared" si="0"/>
        <v>51</v>
      </c>
      <c r="B65" s="6" t="s">
        <v>699</v>
      </c>
      <c r="C65" s="5">
        <f t="shared" si="2"/>
        <v>2399614.46</v>
      </c>
      <c r="D65" s="5">
        <f t="shared" si="3"/>
        <v>1842902.79</v>
      </c>
      <c r="E65" s="5"/>
      <c r="F65" s="5"/>
      <c r="G65" s="5">
        <f t="shared" si="1"/>
        <v>2121259</v>
      </c>
      <c r="H65" s="5"/>
      <c r="I65" s="5">
        <f t="shared" si="4"/>
        <v>1362417.2850000001</v>
      </c>
      <c r="J65" s="5">
        <f t="shared" si="4"/>
        <v>21662.620000000003</v>
      </c>
      <c r="K65" s="5">
        <f t="shared" si="4"/>
        <v>737178.72</v>
      </c>
      <c r="L65" s="5"/>
      <c r="M65" s="27">
        <f>SUMIF(KYPCO_1901001!$A$41:$A$96,$B65,KYPCO_1901001!$K$41:$K$96)</f>
        <v>1556112.95</v>
      </c>
      <c r="N65" s="27">
        <f>SUMIF(KYPCO_1901001!$A$97:$A$122,$B65,KYPCO_1901001!$K$97:$K$122)</f>
        <v>26694.080000000002</v>
      </c>
      <c r="O65" s="27">
        <f>SUMIF(KYPCO_1901001!$A$3:$A$40,$B65,KYPCO_1901001!$K$3:$K$40)</f>
        <v>816807.43</v>
      </c>
      <c r="P65" s="5"/>
      <c r="Q65" s="27">
        <f>SUMIF(KYPCO_1901001!$A$41:$A$96,$B65,KYPCO_1901001!$L$41:$L$96)</f>
        <v>1168721.6200000001</v>
      </c>
      <c r="R65" s="27">
        <f>SUMIF(KYPCO_1901001!$A$97:$A$122,$B65,KYPCO_1901001!$L$97:$L$122)</f>
        <v>16631.16</v>
      </c>
      <c r="S65" s="27">
        <f>SUMIF(KYPCO_1901001!$A$3:$A$40,$B65,KYPCO_1901001!$L$3:$L$40)</f>
        <v>657550.01</v>
      </c>
      <c r="T65" s="6"/>
    </row>
    <row r="66" spans="1:20" x14ac:dyDescent="0.25">
      <c r="A66" s="59">
        <f t="shared" si="0"/>
        <v>52</v>
      </c>
      <c r="B66" s="60" t="s">
        <v>698</v>
      </c>
      <c r="C66" s="54">
        <f t="shared" si="2"/>
        <v>25204320.260000002</v>
      </c>
      <c r="D66" s="54">
        <f t="shared" si="3"/>
        <v>22047989.18</v>
      </c>
      <c r="E66" s="54"/>
      <c r="F66" s="54"/>
      <c r="G66" s="54">
        <f t="shared" si="1"/>
        <v>23626155</v>
      </c>
      <c r="H66" s="54"/>
      <c r="I66" s="54">
        <f t="shared" si="4"/>
        <v>23601525.25</v>
      </c>
      <c r="J66" s="54">
        <f t="shared" si="4"/>
        <v>0</v>
      </c>
      <c r="K66" s="54">
        <f t="shared" si="4"/>
        <v>24629.47</v>
      </c>
      <c r="L66" s="54"/>
      <c r="M66" s="54">
        <f>SUMIF(KYPCO_1901001!$A$41:$A$96,$B66,KYPCO_1901001!$K$41:$K$96)</f>
        <v>25180397</v>
      </c>
      <c r="N66" s="54">
        <f>SUMIF(KYPCO_1901001!$A$97:$A$122,$B66,KYPCO_1901001!$K$97:$K$122)</f>
        <v>0</v>
      </c>
      <c r="O66" s="54">
        <f>SUMIF(KYPCO_1901001!$A$3:$A$40,$B66,KYPCO_1901001!$K$3:$K$40)</f>
        <v>23923.26</v>
      </c>
      <c r="P66" s="54"/>
      <c r="Q66" s="54">
        <f>SUMIF(KYPCO_1901001!$A$41:$A$96,$B66,KYPCO_1901001!$L$41:$L$96)</f>
        <v>22022653.5</v>
      </c>
      <c r="R66" s="54">
        <f>SUMIF(KYPCO_1901001!$A$97:$A$122,$B66,KYPCO_1901001!$L$97:$L$122)</f>
        <v>0</v>
      </c>
      <c r="S66" s="54">
        <f>SUMIF(KYPCO_1901001!$A$3:$A$40,$B66,KYPCO_1901001!$L$3:$L$40)</f>
        <v>25335.68</v>
      </c>
      <c r="T66" s="5"/>
    </row>
    <row r="67" spans="1:20" x14ac:dyDescent="0.25">
      <c r="A67" s="59">
        <f t="shared" si="0"/>
        <v>53</v>
      </c>
      <c r="B67" s="6" t="s">
        <v>696</v>
      </c>
      <c r="C67" s="5">
        <f>SUM(M67:O67)</f>
        <v>-580407</v>
      </c>
      <c r="D67" s="5">
        <f>SUM(Q67:S67)</f>
        <v>-580407</v>
      </c>
      <c r="E67" s="5"/>
      <c r="F67" s="5"/>
      <c r="G67" s="5">
        <f>ROUND(SUM(C67:F67)/2,0)</f>
        <v>-580407</v>
      </c>
      <c r="H67" s="5"/>
      <c r="I67" s="5">
        <f t="shared" si="4"/>
        <v>-580407</v>
      </c>
      <c r="J67" s="5">
        <f t="shared" si="4"/>
        <v>0</v>
      </c>
      <c r="K67" s="5">
        <f t="shared" si="4"/>
        <v>0</v>
      </c>
      <c r="L67" s="5"/>
      <c r="M67" s="27">
        <f>SUMIF(KYPCO_1901001!$A$41:$A$96,$B67,KYPCO_1901001!$K$41:$K$96)</f>
        <v>-580407</v>
      </c>
      <c r="N67" s="27">
        <f>SUMIF(KYPCO_1901001!$A$97:$A$122,$B67,KYPCO_1901001!$K$97:$K$122)</f>
        <v>0</v>
      </c>
      <c r="O67" s="27">
        <f>SUMIF(KYPCO_1901001!$A$3:$A$40,$B67,KYPCO_1901001!$K$3:$K$40)</f>
        <v>0</v>
      </c>
      <c r="P67" s="5"/>
      <c r="Q67" s="27">
        <f>SUMIF(KYPCO_1901001!$A$41:$A$96,$B67,KYPCO_1901001!$L$41:$L$96)</f>
        <v>-580407</v>
      </c>
      <c r="R67" s="27">
        <f>SUMIF(KYPCO_1901001!$A$97:$A$122,$B67,KYPCO_1901001!$L$97:$L$122)</f>
        <v>0</v>
      </c>
      <c r="S67" s="27">
        <f>SUMIF(KYPCO_1901001!$A$3:$A$40,$B67,KYPCO_1901001!$L$3:$L$40)</f>
        <v>0</v>
      </c>
      <c r="T67" s="5"/>
    </row>
    <row r="68" spans="1:20" x14ac:dyDescent="0.25">
      <c r="A68" s="59">
        <f t="shared" si="0"/>
        <v>54</v>
      </c>
      <c r="B68" s="6" t="s">
        <v>695</v>
      </c>
      <c r="C68" s="5">
        <f>SUM(M68:O68)</f>
        <v>24975.42</v>
      </c>
      <c r="D68" s="5">
        <f>SUM(Q68:S68)</f>
        <v>24975.42</v>
      </c>
      <c r="E68" s="5"/>
      <c r="F68" s="5"/>
      <c r="G68" s="5">
        <f>ROUND(SUM(C68:F68)/2,0)</f>
        <v>24975</v>
      </c>
      <c r="H68" s="5"/>
      <c r="I68" s="5">
        <f t="shared" si="4"/>
        <v>24975.42</v>
      </c>
      <c r="J68" s="5">
        <f t="shared" si="4"/>
        <v>0</v>
      </c>
      <c r="K68" s="5">
        <f t="shared" si="4"/>
        <v>0</v>
      </c>
      <c r="L68" s="5"/>
      <c r="M68" s="27">
        <f>SUMIF(KYPCO_1901001!$A$41:$A$96,$B68,KYPCO_1901001!$K$41:$K$96)</f>
        <v>24975.42</v>
      </c>
      <c r="N68" s="27">
        <f>SUMIF(KYPCO_1901001!$A$97:$A$122,$B68,KYPCO_1901001!$K$97:$K$122)</f>
        <v>0</v>
      </c>
      <c r="O68" s="27">
        <f>SUMIF(KYPCO_1901001!$A$3:$A$40,$B68,KYPCO_1901001!$K$3:$K$40)</f>
        <v>0</v>
      </c>
      <c r="P68" s="5"/>
      <c r="Q68" s="27">
        <f>SUMIF(KYPCO_1901001!$A$41:$A$96,$B68,KYPCO_1901001!$L$41:$L$96)</f>
        <v>24975.42</v>
      </c>
      <c r="R68" s="27">
        <f>SUMIF(KYPCO_1901001!$A$97:$A$122,$B68,KYPCO_1901001!$L$97:$L$122)</f>
        <v>0</v>
      </c>
      <c r="S68" s="27">
        <f>SUMIF(KYPCO_1901001!$A$3:$A$40,$B68,KYPCO_1901001!$L$3:$L$40)</f>
        <v>0</v>
      </c>
      <c r="T68" s="5"/>
    </row>
    <row r="69" spans="1:20" x14ac:dyDescent="0.25">
      <c r="A69" s="59">
        <f t="shared" si="0"/>
        <v>55</v>
      </c>
      <c r="B69" s="6" t="s">
        <v>693</v>
      </c>
      <c r="C69" s="5">
        <f t="shared" si="2"/>
        <v>0</v>
      </c>
      <c r="D69" s="5">
        <f t="shared" si="3"/>
        <v>-23930.550000000003</v>
      </c>
      <c r="E69" s="5"/>
      <c r="F69" s="5"/>
      <c r="G69" s="5">
        <f t="shared" si="1"/>
        <v>-11965</v>
      </c>
      <c r="H69" s="5"/>
      <c r="I69" s="5">
        <f t="shared" si="4"/>
        <v>-5702.375</v>
      </c>
      <c r="J69" s="5">
        <f t="shared" si="4"/>
        <v>-582.22500000000002</v>
      </c>
      <c r="K69" s="5">
        <f t="shared" si="4"/>
        <v>-5680.6750000000002</v>
      </c>
      <c r="L69" s="5"/>
      <c r="M69" s="27">
        <f>SUMIF(KYPCO_1901001!$A$41:$A$96,$B69,KYPCO_1901001!$K$41:$K$96)</f>
        <v>0</v>
      </c>
      <c r="N69" s="27">
        <f>SUMIF(KYPCO_1901001!$A$97:$A$122,$B69,KYPCO_1901001!$K$97:$K$122)</f>
        <v>0</v>
      </c>
      <c r="O69" s="27">
        <f>SUMIF(KYPCO_1901001!$A$3:$A$40,$B69,KYPCO_1901001!$K$3:$K$40)</f>
        <v>0</v>
      </c>
      <c r="P69" s="5"/>
      <c r="Q69" s="27">
        <f>SUMIF(KYPCO_1901001!$A$41:$A$96,$B69,KYPCO_1901001!$L$41:$L$96)</f>
        <v>-11404.75</v>
      </c>
      <c r="R69" s="27">
        <f>SUMIF(KYPCO_1901001!$A$97:$A$122,$B69,KYPCO_1901001!$L$97:$L$122)</f>
        <v>-1164.45</v>
      </c>
      <c r="S69" s="27">
        <f>SUMIF(KYPCO_1901001!$A$3:$A$40,$B69,KYPCO_1901001!$L$3:$L$40)</f>
        <v>-11361.35</v>
      </c>
      <c r="T69" s="5"/>
    </row>
    <row r="70" spans="1:20" x14ac:dyDescent="0.25">
      <c r="A70" s="59">
        <f t="shared" si="0"/>
        <v>56</v>
      </c>
      <c r="B70" s="6" t="s">
        <v>692</v>
      </c>
      <c r="C70" s="5">
        <f t="shared" si="2"/>
        <v>0</v>
      </c>
      <c r="D70" s="5">
        <f t="shared" si="3"/>
        <v>0</v>
      </c>
      <c r="E70" s="5"/>
      <c r="F70" s="5"/>
      <c r="G70" s="5">
        <f t="shared" si="1"/>
        <v>0</v>
      </c>
      <c r="H70" s="5"/>
      <c r="I70" s="5">
        <f t="shared" si="4"/>
        <v>0</v>
      </c>
      <c r="J70" s="5">
        <f t="shared" si="4"/>
        <v>0</v>
      </c>
      <c r="K70" s="5">
        <f t="shared" si="4"/>
        <v>0</v>
      </c>
      <c r="L70" s="5"/>
      <c r="M70" s="27">
        <f>SUMIF(KYPCO_1901001!$A$41:$A$96,$B70,KYPCO_1901001!$K$41:$K$96)</f>
        <v>0</v>
      </c>
      <c r="N70" s="27">
        <f>SUMIF(KYPCO_1901001!$A$97:$A$122,$B70,KYPCO_1901001!$K$97:$K$122)</f>
        <v>0</v>
      </c>
      <c r="O70" s="27">
        <f>SUMIF(KYPCO_1901001!$A$3:$A$40,$B70,KYPCO_1901001!$K$3:$K$40)</f>
        <v>0</v>
      </c>
      <c r="P70" s="5"/>
      <c r="Q70" s="27">
        <f>SUMIF(KYPCO_1901001!$A$41:$A$96,$B70,KYPCO_1901001!$L$41:$L$96)</f>
        <v>0</v>
      </c>
      <c r="R70" s="27">
        <f>SUMIF(KYPCO_1901001!$A$97:$A$122,$B70,KYPCO_1901001!$L$97:$L$122)</f>
        <v>0</v>
      </c>
      <c r="S70" s="27">
        <f>SUMIF(KYPCO_1901001!$A$3:$A$40,$B70,KYPCO_1901001!$L$3:$L$40)</f>
        <v>0</v>
      </c>
      <c r="T70" s="5"/>
    </row>
    <row r="71" spans="1:20" x14ac:dyDescent="0.25">
      <c r="A71" s="59">
        <f t="shared" si="0"/>
        <v>57</v>
      </c>
      <c r="B71" s="6" t="s">
        <v>1240</v>
      </c>
      <c r="C71" s="5">
        <f t="shared" si="2"/>
        <v>0</v>
      </c>
      <c r="D71" s="5">
        <f t="shared" si="3"/>
        <v>0</v>
      </c>
      <c r="E71" s="5"/>
      <c r="F71" s="5"/>
      <c r="G71" s="5">
        <f t="shared" si="1"/>
        <v>0</v>
      </c>
      <c r="H71" s="5"/>
      <c r="I71" s="5">
        <f t="shared" si="4"/>
        <v>0</v>
      </c>
      <c r="J71" s="5">
        <f t="shared" si="4"/>
        <v>0</v>
      </c>
      <c r="K71" s="5">
        <f t="shared" si="4"/>
        <v>0</v>
      </c>
      <c r="L71" s="5"/>
      <c r="M71" s="27">
        <f>SUMIF(KYPCO_1901001!$A$41:$A$96,$B71,KYPCO_1901001!$K$41:$K$96)</f>
        <v>0</v>
      </c>
      <c r="N71" s="27">
        <f>SUMIF(KYPCO_1901001!$A$97:$A$122,$B71,KYPCO_1901001!$K$97:$K$122)</f>
        <v>0</v>
      </c>
      <c r="O71" s="27">
        <f>SUMIF(KYPCO_1901001!$A$3:$A$40,$B71,KYPCO_1901001!$K$3:$K$40)</f>
        <v>0</v>
      </c>
      <c r="P71" s="5"/>
      <c r="Q71" s="27">
        <f>SUMIF(KYPCO_1901001!$A$41:$A$96,$B71,KYPCO_1901001!$L$41:$L$96)</f>
        <v>0</v>
      </c>
      <c r="R71" s="27">
        <f>SUMIF(KYPCO_1901001!$A$97:$A$122,$B71,KYPCO_1901001!$L$97:$L$122)</f>
        <v>0</v>
      </c>
      <c r="S71" s="27">
        <f>SUMIF(KYPCO_1901001!$A$3:$A$40,$B71,KYPCO_1901001!$L$3:$L$40)</f>
        <v>0</v>
      </c>
      <c r="T71" s="5"/>
    </row>
    <row r="72" spans="1:20" x14ac:dyDescent="0.25">
      <c r="A72" s="59">
        <f t="shared" si="0"/>
        <v>58</v>
      </c>
      <c r="B72" s="6" t="s">
        <v>690</v>
      </c>
      <c r="C72" s="5">
        <f t="shared" si="2"/>
        <v>1.0799999999726424</v>
      </c>
      <c r="D72" s="5">
        <f t="shared" si="3"/>
        <v>12198.229999999996</v>
      </c>
      <c r="E72" s="5"/>
      <c r="F72" s="5"/>
      <c r="G72" s="5">
        <f t="shared" si="1"/>
        <v>6100</v>
      </c>
      <c r="H72" s="5"/>
      <c r="I72" s="5">
        <f t="shared" si="4"/>
        <v>3380.734999999986</v>
      </c>
      <c r="J72" s="5">
        <f t="shared" si="4"/>
        <v>235.41000000000349</v>
      </c>
      <c r="K72" s="5">
        <f t="shared" si="4"/>
        <v>2483.5099999999948</v>
      </c>
      <c r="L72" s="5"/>
      <c r="M72" s="27">
        <f>SUMIF(KYPCO_1901001!$A$41:$A$96,$B72,KYPCO_1901001!$K$41:$K$96)</f>
        <v>0.60999999998603016</v>
      </c>
      <c r="N72" s="27">
        <f>SUMIF(KYPCO_1901001!$A$97:$A$122,$B72,KYPCO_1901001!$K$97:$K$122)</f>
        <v>-0.13999999999941792</v>
      </c>
      <c r="O72" s="27">
        <f>SUMIF(KYPCO_1901001!$A$3:$A$40,$B72,KYPCO_1901001!$K$3:$K$40)</f>
        <v>0.60999999998603016</v>
      </c>
      <c r="P72" s="5"/>
      <c r="Q72" s="27">
        <f>SUMIF(KYPCO_1901001!$A$41:$A$96,$B72,KYPCO_1901001!$L$41:$L$96)</f>
        <v>6760.859999999986</v>
      </c>
      <c r="R72" s="27">
        <f>SUMIF(KYPCO_1901001!$A$97:$A$122,$B72,KYPCO_1901001!$L$97:$L$122)</f>
        <v>470.9600000000064</v>
      </c>
      <c r="S72" s="27">
        <f>SUMIF(KYPCO_1901001!$A$3:$A$40,$B72,KYPCO_1901001!$L$3:$L$40)</f>
        <v>4966.4100000000035</v>
      </c>
      <c r="T72" s="5"/>
    </row>
    <row r="73" spans="1:20" x14ac:dyDescent="0.25">
      <c r="A73" s="59">
        <f t="shared" si="0"/>
        <v>59</v>
      </c>
      <c r="B73" s="6" t="s">
        <v>689</v>
      </c>
      <c r="C73" s="5">
        <f t="shared" si="2"/>
        <v>0</v>
      </c>
      <c r="D73" s="5">
        <f t="shared" si="3"/>
        <v>9777.6</v>
      </c>
      <c r="E73" s="5"/>
      <c r="F73" s="5"/>
      <c r="G73" s="5">
        <f t="shared" si="1"/>
        <v>4889</v>
      </c>
      <c r="H73" s="5"/>
      <c r="I73" s="5">
        <f t="shared" si="4"/>
        <v>1696.2750000000001</v>
      </c>
      <c r="J73" s="5">
        <f t="shared" si="4"/>
        <v>325.5</v>
      </c>
      <c r="K73" s="5">
        <f t="shared" si="4"/>
        <v>2867.0250000000001</v>
      </c>
      <c r="L73" s="5"/>
      <c r="M73" s="27">
        <f>SUMIF(KYPCO_1901001!$A$41:$A$96,$B73,KYPCO_1901001!$K$41:$K$96)</f>
        <v>0</v>
      </c>
      <c r="N73" s="27">
        <f>SUMIF(KYPCO_1901001!$A$97:$A$122,$B73,KYPCO_1901001!$K$97:$K$122)</f>
        <v>0</v>
      </c>
      <c r="O73" s="27">
        <f>SUMIF(KYPCO_1901001!$A$3:$A$40,$B73,KYPCO_1901001!$K$3:$K$40)</f>
        <v>0</v>
      </c>
      <c r="P73" s="5"/>
      <c r="Q73" s="27">
        <f>SUMIF(KYPCO_1901001!$A$41:$A$96,$B73,KYPCO_1901001!$L$41:$L$96)</f>
        <v>3392.55</v>
      </c>
      <c r="R73" s="27">
        <f>SUMIF(KYPCO_1901001!$A$97:$A$122,$B73,KYPCO_1901001!$L$97:$L$122)</f>
        <v>651</v>
      </c>
      <c r="S73" s="27">
        <f>SUMIF(KYPCO_1901001!$A$3:$A$40,$B73,KYPCO_1901001!$L$3:$L$40)</f>
        <v>5734.05</v>
      </c>
      <c r="T73" s="5"/>
    </row>
    <row r="74" spans="1:20" x14ac:dyDescent="0.25">
      <c r="A74" s="59">
        <f t="shared" si="0"/>
        <v>60</v>
      </c>
      <c r="B74" s="6" t="s">
        <v>96</v>
      </c>
      <c r="C74" s="5">
        <f t="shared" si="2"/>
        <v>3234531.71</v>
      </c>
      <c r="D74" s="5">
        <f t="shared" si="3"/>
        <v>2524431.54</v>
      </c>
      <c r="E74" s="5"/>
      <c r="F74" s="5"/>
      <c r="G74" s="5">
        <f t="shared" si="1"/>
        <v>2879482</v>
      </c>
      <c r="H74" s="5"/>
      <c r="I74" s="5">
        <f t="shared" si="4"/>
        <v>2879481.625</v>
      </c>
      <c r="J74" s="5">
        <f t="shared" si="4"/>
        <v>0</v>
      </c>
      <c r="K74" s="5">
        <f t="shared" si="4"/>
        <v>0</v>
      </c>
      <c r="L74" s="5"/>
      <c r="M74" s="27">
        <f>SUMIF(KYPCO_1901001!$A$41:$A$96,$B74,KYPCO_1901001!$K$41:$K$96)</f>
        <v>3234531.71</v>
      </c>
      <c r="N74" s="27">
        <f>SUMIF(KYPCO_1901001!$A$97:$A$122,$B74,KYPCO_1901001!$K$97:$K$122)</f>
        <v>0</v>
      </c>
      <c r="O74" s="27">
        <f>SUMIF(KYPCO_1901001!$A$3:$A$40,$B74,KYPCO_1901001!$K$3:$K$40)</f>
        <v>0</v>
      </c>
      <c r="P74" s="5"/>
      <c r="Q74" s="27">
        <f>SUMIF(KYPCO_1901001!$A$41:$A$96,$B74,KYPCO_1901001!$L$41:$L$96)</f>
        <v>2524431.54</v>
      </c>
      <c r="R74" s="27">
        <f>SUMIF(KYPCO_1901001!$A$97:$A$122,$B74,KYPCO_1901001!$L$97:$L$122)</f>
        <v>0</v>
      </c>
      <c r="S74" s="27">
        <f>SUMIF(KYPCO_1901001!$A$3:$A$40,$B74,KYPCO_1901001!$L$3:$L$40)</f>
        <v>0</v>
      </c>
      <c r="T74" s="5"/>
    </row>
    <row r="75" spans="1:20" x14ac:dyDescent="0.25">
      <c r="A75" s="59">
        <f t="shared" si="0"/>
        <v>61</v>
      </c>
      <c r="B75" s="6" t="s">
        <v>686</v>
      </c>
      <c r="C75" s="5">
        <f t="shared" si="2"/>
        <v>58024.75</v>
      </c>
      <c r="D75" s="5">
        <f t="shared" si="3"/>
        <v>58024.75</v>
      </c>
      <c r="E75" s="5"/>
      <c r="F75" s="5"/>
      <c r="G75" s="5">
        <f t="shared" si="1"/>
        <v>58025</v>
      </c>
      <c r="H75" s="5"/>
      <c r="I75" s="5">
        <f t="shared" si="4"/>
        <v>0</v>
      </c>
      <c r="J75" s="5">
        <f t="shared" si="4"/>
        <v>0</v>
      </c>
      <c r="K75" s="5">
        <f t="shared" si="4"/>
        <v>58024.75</v>
      </c>
      <c r="L75" s="5"/>
      <c r="M75" s="27">
        <f>SUMIF(KYPCO_1901001!$A$41:$A$96,$B75,KYPCO_1901001!$K$41:$K$96)</f>
        <v>0</v>
      </c>
      <c r="N75" s="27">
        <f>SUMIF(KYPCO_1901001!$A$97:$A$122,$B75,KYPCO_1901001!$K$97:$K$122)</f>
        <v>0</v>
      </c>
      <c r="O75" s="27">
        <f>SUMIF(KYPCO_1901001!$A$3:$A$40,$B75,KYPCO_1901001!$K$3:$K$40)</f>
        <v>58024.75</v>
      </c>
      <c r="P75" s="5"/>
      <c r="Q75" s="27">
        <f>SUMIF(KYPCO_1901001!$A$41:$A$96,$B75,KYPCO_1901001!$L$41:$L$96)</f>
        <v>0</v>
      </c>
      <c r="R75" s="27">
        <f>SUMIF(KYPCO_1901001!$A$97:$A$122,$B75,KYPCO_1901001!$L$97:$L$122)</f>
        <v>0</v>
      </c>
      <c r="S75" s="27">
        <f>SUMIF(KYPCO_1901001!$A$3:$A$40,$B75,KYPCO_1901001!$L$3:$L$40)</f>
        <v>58024.75</v>
      </c>
      <c r="T75" s="5"/>
    </row>
    <row r="76" spans="1:20" x14ac:dyDescent="0.25">
      <c r="A76" s="59">
        <f t="shared" si="0"/>
        <v>62</v>
      </c>
      <c r="B76" s="6" t="s">
        <v>683</v>
      </c>
      <c r="C76" s="5">
        <f t="shared" si="2"/>
        <v>114677.59</v>
      </c>
      <c r="D76" s="5">
        <f t="shared" si="3"/>
        <v>95726.489999999991</v>
      </c>
      <c r="E76" s="5"/>
      <c r="F76" s="5"/>
      <c r="G76" s="5">
        <f t="shared" si="1"/>
        <v>105202</v>
      </c>
      <c r="H76" s="5"/>
      <c r="I76" s="5">
        <f t="shared" si="4"/>
        <v>177157.87</v>
      </c>
      <c r="J76" s="5">
        <f t="shared" si="4"/>
        <v>0</v>
      </c>
      <c r="K76" s="5">
        <f t="shared" si="4"/>
        <v>-71955.83</v>
      </c>
      <c r="L76" s="5"/>
      <c r="M76" s="27">
        <f>SUMIF(KYPCO_1901001!$A$41:$A$96,$B76,KYPCO_1901001!$K$41:$K$96)</f>
        <v>186453.87</v>
      </c>
      <c r="N76" s="27">
        <f>SUMIF(KYPCO_1901001!$A$97:$A$122,$B76,KYPCO_1901001!$K$97:$K$122)</f>
        <v>0</v>
      </c>
      <c r="O76" s="27">
        <f>SUMIF(KYPCO_1901001!$A$3:$A$40,$B76,KYPCO_1901001!$K$3:$K$40)</f>
        <v>-71776.28</v>
      </c>
      <c r="P76" s="5"/>
      <c r="Q76" s="27">
        <f>SUMIF(KYPCO_1901001!$A$41:$A$96,$B76,KYPCO_1901001!$L$41:$L$96)</f>
        <v>167861.87</v>
      </c>
      <c r="R76" s="27">
        <f>SUMIF(KYPCO_1901001!$A$97:$A$122,$B76,KYPCO_1901001!$L$97:$L$122)</f>
        <v>0</v>
      </c>
      <c r="S76" s="27">
        <f>SUMIF(KYPCO_1901001!$A$3:$A$40,$B76,KYPCO_1901001!$L$3:$L$40)</f>
        <v>-72135.38</v>
      </c>
      <c r="T76" s="5"/>
    </row>
    <row r="77" spans="1:20" x14ac:dyDescent="0.25">
      <c r="A77" s="59">
        <f t="shared" si="0"/>
        <v>63</v>
      </c>
      <c r="B77" s="6" t="s">
        <v>682</v>
      </c>
      <c r="C77" s="5">
        <f t="shared" si="2"/>
        <v>14108</v>
      </c>
      <c r="D77" s="5">
        <f t="shared" si="3"/>
        <v>14108</v>
      </c>
      <c r="E77" s="5"/>
      <c r="F77" s="5"/>
      <c r="G77" s="5">
        <f t="shared" si="1"/>
        <v>14108</v>
      </c>
      <c r="H77" s="5"/>
      <c r="I77" s="5">
        <f t="shared" si="4"/>
        <v>6043</v>
      </c>
      <c r="J77" s="5">
        <f t="shared" si="4"/>
        <v>8065</v>
      </c>
      <c r="K77" s="5">
        <f t="shared" si="4"/>
        <v>0</v>
      </c>
      <c r="L77" s="5"/>
      <c r="M77" s="27">
        <f>SUMIF(KYPCO_1901001!$A$41:$A$96,$B77,KYPCO_1901001!$K$41:$K$96)</f>
        <v>6043</v>
      </c>
      <c r="N77" s="27">
        <f>SUMIF(KYPCO_1901001!$A$97:$A$122,$B77,KYPCO_1901001!$K$97:$K$122)</f>
        <v>8065</v>
      </c>
      <c r="O77" s="27">
        <f>SUMIF(KYPCO_1901001!$A$3:$A$40,$B77,KYPCO_1901001!$K$3:$K$40)</f>
        <v>0</v>
      </c>
      <c r="P77" s="5"/>
      <c r="Q77" s="27">
        <f>SUMIF(KYPCO_1901001!$A$41:$A$96,$B77,KYPCO_1901001!$L$41:$L$96)</f>
        <v>6043</v>
      </c>
      <c r="R77" s="27">
        <f>SUMIF(KYPCO_1901001!$A$97:$A$122,$B77,KYPCO_1901001!$L$97:$L$122)</f>
        <v>8065</v>
      </c>
      <c r="S77" s="27">
        <f>SUMIF(KYPCO_1901001!$A$3:$A$40,$B77,KYPCO_1901001!$L$3:$L$40)</f>
        <v>0</v>
      </c>
      <c r="T77" s="5"/>
    </row>
    <row r="78" spans="1:20" x14ac:dyDescent="0.25">
      <c r="A78" s="59">
        <f t="shared" si="0"/>
        <v>64</v>
      </c>
      <c r="B78" s="5" t="s">
        <v>25</v>
      </c>
      <c r="C78" s="22">
        <v>274963.32</v>
      </c>
      <c r="D78" s="22">
        <v>1546403</v>
      </c>
      <c r="E78" s="5">
        <f t="shared" ref="E78:F85" si="5">-C78</f>
        <v>-274963.32</v>
      </c>
      <c r="F78" s="5">
        <f t="shared" si="5"/>
        <v>-1546403</v>
      </c>
      <c r="G78" s="5">
        <f t="shared" ref="G78:G85" si="6">ROUND(SUM(C78:F78)/2,0)</f>
        <v>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59">
        <f t="shared" si="0"/>
        <v>65</v>
      </c>
      <c r="B79" s="5" t="s">
        <v>680</v>
      </c>
      <c r="C79" s="22">
        <v>28450728.789999999</v>
      </c>
      <c r="D79" s="22">
        <v>30990366</v>
      </c>
      <c r="E79" s="5">
        <f t="shared" si="5"/>
        <v>-28450728.789999999</v>
      </c>
      <c r="F79" s="5">
        <f t="shared" si="5"/>
        <v>-30990366</v>
      </c>
      <c r="G79" s="5">
        <f t="shared" si="6"/>
        <v>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59">
        <f t="shared" ref="A80:A88" si="7">A79+1</f>
        <v>66</v>
      </c>
      <c r="B80" s="5" t="s">
        <v>679</v>
      </c>
      <c r="C80" s="22">
        <v>242855.83</v>
      </c>
      <c r="D80" s="22">
        <v>262382</v>
      </c>
      <c r="E80" s="5">
        <f t="shared" si="5"/>
        <v>-242855.83</v>
      </c>
      <c r="F80" s="5">
        <f t="shared" si="5"/>
        <v>-262382</v>
      </c>
      <c r="G80" s="5">
        <f t="shared" si="6"/>
        <v>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7" x14ac:dyDescent="0.25">
      <c r="A81" s="59">
        <f t="shared" si="7"/>
        <v>67</v>
      </c>
      <c r="B81" s="5" t="s">
        <v>678</v>
      </c>
      <c r="C81" s="22">
        <v>0</v>
      </c>
      <c r="D81" s="22">
        <v>0</v>
      </c>
      <c r="E81" s="5">
        <f t="shared" si="5"/>
        <v>0</v>
      </c>
      <c r="F81" s="5">
        <f t="shared" si="5"/>
        <v>0</v>
      </c>
      <c r="G81" s="5">
        <f t="shared" si="6"/>
        <v>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7" x14ac:dyDescent="0.25">
      <c r="A82" s="59">
        <f t="shared" si="7"/>
        <v>68</v>
      </c>
      <c r="B82" s="6" t="s">
        <v>677</v>
      </c>
      <c r="C82" s="22">
        <v>0</v>
      </c>
      <c r="D82" s="22">
        <v>0</v>
      </c>
      <c r="E82" s="5">
        <f t="shared" si="5"/>
        <v>0</v>
      </c>
      <c r="F82" s="5">
        <f t="shared" si="5"/>
        <v>0</v>
      </c>
      <c r="G82" s="5">
        <f t="shared" si="6"/>
        <v>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7" x14ac:dyDescent="0.25">
      <c r="A83" s="59">
        <f t="shared" si="7"/>
        <v>69</v>
      </c>
      <c r="B83" s="6" t="s">
        <v>1241</v>
      </c>
      <c r="C83" s="22">
        <v>1037848.35</v>
      </c>
      <c r="D83" s="22">
        <v>753010.65</v>
      </c>
      <c r="E83" s="5">
        <f>-C83</f>
        <v>-1037848.35</v>
      </c>
      <c r="F83" s="5">
        <f>-D83</f>
        <v>-753010.65</v>
      </c>
      <c r="G83" s="5">
        <f>ROUND(SUM(C83:F83)/2,0)</f>
        <v>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7" x14ac:dyDescent="0.25">
      <c r="A84" s="59">
        <f t="shared" si="7"/>
        <v>70</v>
      </c>
      <c r="B84" s="6" t="s">
        <v>1242</v>
      </c>
      <c r="C84" s="22">
        <v>-206047.97</v>
      </c>
      <c r="D84" s="22">
        <v>-45375.92</v>
      </c>
      <c r="E84" s="5">
        <f>-C84</f>
        <v>206047.97</v>
      </c>
      <c r="F84" s="5">
        <f>-D84</f>
        <v>45375.92</v>
      </c>
      <c r="G84" s="5">
        <f>ROUND(SUM(C84:F84)/2,0)</f>
        <v>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7" x14ac:dyDescent="0.25">
      <c r="A85" s="59">
        <f t="shared" si="7"/>
        <v>71</v>
      </c>
      <c r="B85" s="6" t="s">
        <v>1243</v>
      </c>
      <c r="C85" s="22">
        <f>15909.04+26742.36+11573</f>
        <v>54224.4</v>
      </c>
      <c r="D85" s="22">
        <f>10546.95+6467.51+4675.3</f>
        <v>21689.759999999998</v>
      </c>
      <c r="E85" s="5">
        <f t="shared" si="5"/>
        <v>-54224.4</v>
      </c>
      <c r="F85" s="5">
        <f t="shared" si="5"/>
        <v>-21689.759999999998</v>
      </c>
      <c r="G85" s="5">
        <f t="shared" si="6"/>
        <v>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7" s="56" customFormat="1" x14ac:dyDescent="0.25">
      <c r="A86" s="59">
        <f t="shared" si="7"/>
        <v>72</v>
      </c>
      <c r="B86" s="6" t="s">
        <v>670</v>
      </c>
      <c r="C86" s="5">
        <f>SUM(M86:O86)</f>
        <v>4844539.17</v>
      </c>
      <c r="D86" s="5">
        <f>SUM(Q86:S86)</f>
        <v>5310753.84</v>
      </c>
      <c r="E86" s="5"/>
      <c r="F86" s="5"/>
      <c r="G86" s="5">
        <f>ROUND(SUM(C86:F86)/2,0)</f>
        <v>5077647</v>
      </c>
      <c r="H86" s="5"/>
      <c r="I86" s="5">
        <f t="shared" ref="I86:K86" si="8">(M86+Q86)/2</f>
        <v>2655376.92</v>
      </c>
      <c r="J86" s="5">
        <f t="shared" si="8"/>
        <v>0</v>
      </c>
      <c r="K86" s="5">
        <f t="shared" si="8"/>
        <v>2422269.585</v>
      </c>
      <c r="L86" s="5"/>
      <c r="M86" s="22">
        <v>0</v>
      </c>
      <c r="N86" s="22">
        <v>0</v>
      </c>
      <c r="O86" s="22">
        <v>4844539.17</v>
      </c>
      <c r="P86" s="5"/>
      <c r="Q86" s="22">
        <v>5310753.84</v>
      </c>
      <c r="R86" s="22">
        <v>0</v>
      </c>
      <c r="S86" s="22">
        <v>0</v>
      </c>
      <c r="T86" s="5"/>
      <c r="U86" s="5"/>
      <c r="V86" s="5"/>
      <c r="W86" s="5"/>
      <c r="X86" s="5"/>
      <c r="Y86" s="5"/>
      <c r="Z86" s="2"/>
      <c r="AA86" s="2"/>
    </row>
    <row r="87" spans="1:27" x14ac:dyDescent="0.25">
      <c r="A87" s="59">
        <f t="shared" si="7"/>
        <v>73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7" ht="13.8" thickBot="1" x14ac:dyDescent="0.3">
      <c r="A88" s="59">
        <f t="shared" si="7"/>
        <v>74</v>
      </c>
      <c r="B88" s="6" t="s">
        <v>669</v>
      </c>
      <c r="C88" s="58">
        <f>SUM(C17:C87)</f>
        <v>62994524.370000005</v>
      </c>
      <c r="D88" s="58">
        <f t="shared" ref="D88:G88" si="9">SUM(D17:D87)</f>
        <v>58626332.729999989</v>
      </c>
      <c r="E88" s="58">
        <f t="shared" si="9"/>
        <v>-29854572.719999999</v>
      </c>
      <c r="F88" s="58">
        <f t="shared" si="9"/>
        <v>-33528475.489999998</v>
      </c>
      <c r="G88" s="58">
        <f t="shared" si="9"/>
        <v>29118906</v>
      </c>
      <c r="H88" s="5"/>
      <c r="I88" s="58">
        <f t="shared" ref="I88:K88" si="10">SUM(I17:I87)</f>
        <v>25959904.25</v>
      </c>
      <c r="J88" s="58">
        <f t="shared" si="10"/>
        <v>3605527.4600000004</v>
      </c>
      <c r="K88" s="58">
        <f t="shared" si="10"/>
        <v>-446527.2650000006</v>
      </c>
      <c r="L88" s="5"/>
      <c r="M88" s="58">
        <f t="shared" ref="M88:O88" si="11">SUM(M17:M87)</f>
        <v>28310773.780000005</v>
      </c>
      <c r="N88" s="58">
        <f t="shared" si="11"/>
        <v>3515266.3500000006</v>
      </c>
      <c r="O88" s="58">
        <f t="shared" si="11"/>
        <v>1313911.5199999991</v>
      </c>
      <c r="P88" s="5"/>
      <c r="Q88" s="58">
        <f t="shared" ref="Q88:S88" si="12">SUM(Q17:Q87)</f>
        <v>23609034.720000003</v>
      </c>
      <c r="R88" s="58">
        <f t="shared" si="12"/>
        <v>3695788.57</v>
      </c>
      <c r="S88" s="58">
        <f t="shared" si="12"/>
        <v>-2206966.0499999998</v>
      </c>
      <c r="T88" s="5"/>
    </row>
    <row r="89" spans="1:27" ht="13.8" thickTop="1" x14ac:dyDescent="0.25"/>
  </sheetData>
  <pageMargins left="0.5" right="0.25" top="0.75" bottom="0.5" header="0.25" footer="0"/>
  <pageSetup scale="67" fitToHeight="0" orientation="landscape" r:id="rId1"/>
  <headerFooter alignWithMargins="0">
    <oddHeader>&amp;RSTATEMENT AG-3
PAGE &amp;P OF &amp;N</oddHeader>
  </headerFooter>
  <colBreaks count="2" manualBreakCount="2">
    <brk id="7" max="1048575" man="1"/>
    <brk id="12" max="1048575" man="1"/>
  </col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"/>
  <sheetViews>
    <sheetView workbookViewId="0">
      <pane ySplit="2" topLeftCell="A3" activePane="bottomLeft" state="frozen"/>
      <selection sqref="A1:S88"/>
      <selection pane="bottomLeft" sqref="A1:S88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3.109375" style="69" bestFit="1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30"/>
      <c r="B1" s="29" t="s">
        <v>859</v>
      </c>
      <c r="E1" s="118" t="s">
        <v>858</v>
      </c>
    </row>
    <row r="2" spans="1:23" x14ac:dyDescent="0.3">
      <c r="A2" s="31" t="s">
        <v>529</v>
      </c>
      <c r="B2" s="32" t="s">
        <v>444</v>
      </c>
      <c r="C2" s="32" t="s">
        <v>445</v>
      </c>
      <c r="D2" s="32" t="s">
        <v>446</v>
      </c>
      <c r="E2" s="32" t="s">
        <v>447</v>
      </c>
      <c r="F2" s="32" t="s">
        <v>448</v>
      </c>
      <c r="G2" s="32" t="s">
        <v>449</v>
      </c>
      <c r="H2" s="32" t="s">
        <v>450</v>
      </c>
      <c r="I2" s="32" t="s">
        <v>451</v>
      </c>
      <c r="J2" s="32" t="s">
        <v>452</v>
      </c>
      <c r="K2" s="75" t="s">
        <v>453</v>
      </c>
      <c r="L2" s="76" t="s">
        <v>454</v>
      </c>
      <c r="M2" s="32" t="s">
        <v>455</v>
      </c>
      <c r="N2" s="32" t="s">
        <v>456</v>
      </c>
      <c r="O2" s="32" t="s">
        <v>457</v>
      </c>
      <c r="P2" s="32" t="s">
        <v>458</v>
      </c>
      <c r="Q2" s="32" t="s">
        <v>459</v>
      </c>
      <c r="R2" s="32" t="s">
        <v>460</v>
      </c>
      <c r="S2" s="32" t="s">
        <v>461</v>
      </c>
      <c r="T2" s="32" t="s">
        <v>462</v>
      </c>
      <c r="U2" s="32" t="s">
        <v>463</v>
      </c>
      <c r="V2" s="32" t="s">
        <v>464</v>
      </c>
      <c r="W2" s="32" t="s">
        <v>465</v>
      </c>
    </row>
    <row r="3" spans="1:23" x14ac:dyDescent="0.3">
      <c r="A3" s="30" t="str">
        <f>VLOOKUP(I3,'Table (8)'!$B$3:$C$398,2,FALSE)</f>
        <v>NOL &amp; TAX CREDIT C/F - DEF TAX ASSET</v>
      </c>
      <c r="B3" s="32">
        <v>50</v>
      </c>
      <c r="C3" s="32">
        <v>110</v>
      </c>
      <c r="D3" s="32" t="s">
        <v>1194</v>
      </c>
      <c r="E3" s="32" t="s">
        <v>466</v>
      </c>
      <c r="F3" s="32" t="s">
        <v>762</v>
      </c>
      <c r="G3" s="34">
        <v>1901001</v>
      </c>
      <c r="H3" s="32" t="s">
        <v>803</v>
      </c>
      <c r="I3" s="32" t="s">
        <v>802</v>
      </c>
      <c r="J3" s="32" t="s">
        <v>640</v>
      </c>
      <c r="K3" s="75">
        <v>-26157</v>
      </c>
      <c r="L3" s="74">
        <v>-46518</v>
      </c>
      <c r="M3" s="32">
        <v>-26157</v>
      </c>
      <c r="N3" s="32"/>
      <c r="O3" s="32"/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 t="s">
        <v>470</v>
      </c>
      <c r="V3" s="32" t="s">
        <v>641</v>
      </c>
      <c r="W3" s="32" t="s">
        <v>642</v>
      </c>
    </row>
    <row r="4" spans="1:23" x14ac:dyDescent="0.3">
      <c r="A4" s="30" t="str">
        <f>VLOOKUP(I4,'Table (8)'!$B$3:$C$398,2,FALSE)</f>
        <v>NOL &amp; TAX CREDIT C/F - DEF TAX ASSET</v>
      </c>
      <c r="B4" s="32">
        <v>50</v>
      </c>
      <c r="C4" s="32">
        <v>110</v>
      </c>
      <c r="D4" s="32" t="s">
        <v>1194</v>
      </c>
      <c r="E4" s="32" t="s">
        <v>466</v>
      </c>
      <c r="F4" s="32" t="s">
        <v>762</v>
      </c>
      <c r="G4" s="34">
        <v>1901001</v>
      </c>
      <c r="H4" s="32" t="s">
        <v>847</v>
      </c>
      <c r="I4" s="32" t="s">
        <v>846</v>
      </c>
      <c r="J4" s="32" t="s">
        <v>640</v>
      </c>
      <c r="K4" s="75">
        <v>46518</v>
      </c>
      <c r="L4" s="74">
        <v>46518</v>
      </c>
      <c r="M4" s="32">
        <v>46518</v>
      </c>
      <c r="N4" s="32"/>
      <c r="O4" s="32"/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 t="s">
        <v>470</v>
      </c>
      <c r="V4" s="32" t="s">
        <v>641</v>
      </c>
      <c r="W4" s="32" t="s">
        <v>642</v>
      </c>
    </row>
    <row r="5" spans="1:23" x14ac:dyDescent="0.3">
      <c r="A5" s="30" t="str">
        <f>VLOOKUP(I5,'Table (8)'!$B$3:$C$398,2,FALSE)</f>
        <v>INT EXP CAPITALIZED FOR TAX</v>
      </c>
      <c r="B5" s="32">
        <v>50</v>
      </c>
      <c r="C5" s="32">
        <v>110</v>
      </c>
      <c r="D5" s="32" t="s">
        <v>1194</v>
      </c>
      <c r="E5" s="32" t="s">
        <v>466</v>
      </c>
      <c r="F5" s="32" t="s">
        <v>762</v>
      </c>
      <c r="G5" s="34">
        <v>1901001</v>
      </c>
      <c r="H5" s="32" t="s">
        <v>756</v>
      </c>
      <c r="I5" s="32" t="s">
        <v>801</v>
      </c>
      <c r="J5" s="32" t="s">
        <v>640</v>
      </c>
      <c r="K5" s="75">
        <v>2770269.73</v>
      </c>
      <c r="L5" s="74">
        <v>2888469.88</v>
      </c>
      <c r="M5" s="32">
        <v>2770269.73</v>
      </c>
      <c r="N5" s="32"/>
      <c r="O5" s="32"/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 t="s">
        <v>470</v>
      </c>
      <c r="V5" s="32" t="s">
        <v>641</v>
      </c>
      <c r="W5" s="32" t="s">
        <v>642</v>
      </c>
    </row>
    <row r="6" spans="1:23" x14ac:dyDescent="0.3">
      <c r="A6" s="30" t="str">
        <f>VLOOKUP(I6,'Table (8)'!$B$3:$C$398,2,FALSE)</f>
        <v>INT EXP CAPITALIZED FOR TAX</v>
      </c>
      <c r="B6" s="32">
        <v>50</v>
      </c>
      <c r="C6" s="32">
        <v>110</v>
      </c>
      <c r="D6" s="32" t="s">
        <v>1194</v>
      </c>
      <c r="E6" s="32" t="s">
        <v>466</v>
      </c>
      <c r="F6" s="32" t="s">
        <v>762</v>
      </c>
      <c r="G6" s="34">
        <v>1901001</v>
      </c>
      <c r="H6" s="32" t="s">
        <v>800</v>
      </c>
      <c r="I6" s="32" t="s">
        <v>799</v>
      </c>
      <c r="J6" s="32" t="s">
        <v>640</v>
      </c>
      <c r="K6" s="75">
        <v>-1178947.5900000001</v>
      </c>
      <c r="L6" s="74">
        <v>-1273236.5900000001</v>
      </c>
      <c r="M6" s="32">
        <v>-1178947.5900000001</v>
      </c>
      <c r="N6" s="32"/>
      <c r="O6" s="32"/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 t="s">
        <v>470</v>
      </c>
      <c r="V6" s="32" t="s">
        <v>641</v>
      </c>
      <c r="W6" s="32" t="s">
        <v>642</v>
      </c>
    </row>
    <row r="7" spans="1:23" x14ac:dyDescent="0.3">
      <c r="A7" s="30" t="str">
        <f>VLOOKUP(I7,'Table (8)'!$B$3:$C$398,2,FALSE)</f>
        <v>CIAC - BOOK RECEIPTS</v>
      </c>
      <c r="B7" s="32">
        <v>50</v>
      </c>
      <c r="C7" s="32">
        <v>110</v>
      </c>
      <c r="D7" s="32" t="s">
        <v>1194</v>
      </c>
      <c r="E7" s="32" t="s">
        <v>466</v>
      </c>
      <c r="F7" s="32" t="s">
        <v>762</v>
      </c>
      <c r="G7" s="34">
        <v>1901001</v>
      </c>
      <c r="H7" s="32" t="s">
        <v>1023</v>
      </c>
      <c r="I7" s="32" t="s">
        <v>1077</v>
      </c>
      <c r="J7" s="32" t="s">
        <v>640</v>
      </c>
      <c r="K7" s="75">
        <v>1611940.43</v>
      </c>
      <c r="L7" s="74">
        <v>1487201.74</v>
      </c>
      <c r="M7" s="32">
        <v>1611940.43</v>
      </c>
      <c r="N7" s="32"/>
      <c r="O7" s="32"/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 t="s">
        <v>470</v>
      </c>
      <c r="V7" s="32" t="s">
        <v>641</v>
      </c>
      <c r="W7" s="32" t="s">
        <v>642</v>
      </c>
    </row>
    <row r="8" spans="1:23" x14ac:dyDescent="0.3">
      <c r="A8" s="30" t="str">
        <f>VLOOKUP(I8,'Table (8)'!$B$3:$C$398,2,FALSE)</f>
        <v>CUST ADV INC FOR TAX</v>
      </c>
      <c r="B8" s="32">
        <v>50</v>
      </c>
      <c r="C8" s="32">
        <v>110</v>
      </c>
      <c r="D8" s="32" t="s">
        <v>1194</v>
      </c>
      <c r="E8" s="32" t="s">
        <v>466</v>
      </c>
      <c r="F8" s="32" t="s">
        <v>762</v>
      </c>
      <c r="G8" s="34">
        <v>1901001</v>
      </c>
      <c r="H8" s="32" t="s">
        <v>1024</v>
      </c>
      <c r="I8" s="32" t="s">
        <v>1078</v>
      </c>
      <c r="J8" s="32" t="s">
        <v>640</v>
      </c>
      <c r="K8" s="75">
        <v>-6.7</v>
      </c>
      <c r="L8" s="74">
        <v>-1513.09</v>
      </c>
      <c r="M8" s="32">
        <v>-6.7</v>
      </c>
      <c r="N8" s="32"/>
      <c r="O8" s="32"/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 t="s">
        <v>470</v>
      </c>
      <c r="V8" s="32" t="s">
        <v>641</v>
      </c>
      <c r="W8" s="32" t="s">
        <v>642</v>
      </c>
    </row>
    <row r="9" spans="1:23" x14ac:dyDescent="0.3">
      <c r="A9" s="30" t="str">
        <f>VLOOKUP(I9,'Table (8)'!$B$3:$C$398,2,FALSE)</f>
        <v>PROV WORKER'S COMP</v>
      </c>
      <c r="B9" s="32">
        <v>50</v>
      </c>
      <c r="C9" s="32">
        <v>110</v>
      </c>
      <c r="D9" s="32" t="s">
        <v>1194</v>
      </c>
      <c r="E9" s="32" t="s">
        <v>466</v>
      </c>
      <c r="F9" s="32" t="s">
        <v>762</v>
      </c>
      <c r="G9" s="34">
        <v>1901001</v>
      </c>
      <c r="H9" s="32" t="s">
        <v>744</v>
      </c>
      <c r="I9" s="32" t="s">
        <v>793</v>
      </c>
      <c r="J9" s="32" t="s">
        <v>640</v>
      </c>
      <c r="K9" s="75">
        <v>323898.68</v>
      </c>
      <c r="L9" s="74">
        <v>348712.24</v>
      </c>
      <c r="M9" s="32">
        <v>323898.68</v>
      </c>
      <c r="N9" s="32"/>
      <c r="O9" s="32"/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 t="s">
        <v>470</v>
      </c>
      <c r="V9" s="32" t="s">
        <v>641</v>
      </c>
      <c r="W9" s="32" t="s">
        <v>642</v>
      </c>
    </row>
    <row r="10" spans="1:23" x14ac:dyDescent="0.3">
      <c r="A10" s="30" t="str">
        <f>VLOOKUP(I10,'Table (8)'!$B$3:$C$398,2,FALSE)</f>
        <v>ACCRUED BK PENSION EXPENSE</v>
      </c>
      <c r="B10" s="32">
        <v>50</v>
      </c>
      <c r="C10" s="32">
        <v>110</v>
      </c>
      <c r="D10" s="32" t="s">
        <v>1194</v>
      </c>
      <c r="E10" s="32" t="s">
        <v>466</v>
      </c>
      <c r="F10" s="32" t="s">
        <v>762</v>
      </c>
      <c r="G10" s="34">
        <v>1901001</v>
      </c>
      <c r="H10" s="32" t="s">
        <v>56</v>
      </c>
      <c r="I10" s="32" t="s">
        <v>536</v>
      </c>
      <c r="J10" s="32" t="s">
        <v>640</v>
      </c>
      <c r="K10" s="75">
        <v>-3872673.81</v>
      </c>
      <c r="L10" s="74">
        <v>-3659183.19</v>
      </c>
      <c r="M10" s="32">
        <v>-3872673.81</v>
      </c>
      <c r="N10" s="32"/>
      <c r="O10" s="32"/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 t="s">
        <v>470</v>
      </c>
      <c r="V10" s="32" t="s">
        <v>641</v>
      </c>
      <c r="W10" s="32" t="s">
        <v>642</v>
      </c>
    </row>
    <row r="11" spans="1:23" x14ac:dyDescent="0.3">
      <c r="A11" s="30" t="str">
        <f>VLOOKUP(I11,'Table (8)'!$B$3:$C$398,2,FALSE)</f>
        <v>SUPPLEMENTAL EXECUTIVE RETIREMENT PLAN</v>
      </c>
      <c r="B11" s="32">
        <v>50</v>
      </c>
      <c r="C11" s="32">
        <v>110</v>
      </c>
      <c r="D11" s="32" t="s">
        <v>1194</v>
      </c>
      <c r="E11" s="32" t="s">
        <v>466</v>
      </c>
      <c r="F11" s="32" t="s">
        <v>762</v>
      </c>
      <c r="G11" s="34">
        <v>1901001</v>
      </c>
      <c r="H11" s="32" t="s">
        <v>743</v>
      </c>
      <c r="I11" s="32" t="s">
        <v>844</v>
      </c>
      <c r="J11" s="32" t="s">
        <v>640</v>
      </c>
      <c r="K11" s="75">
        <v>48472.99</v>
      </c>
      <c r="L11" s="74">
        <v>50079.15</v>
      </c>
      <c r="M11" s="32">
        <v>48472.99</v>
      </c>
      <c r="N11" s="32"/>
      <c r="O11" s="32"/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 t="s">
        <v>470</v>
      </c>
      <c r="V11" s="32" t="s">
        <v>641</v>
      </c>
      <c r="W11" s="32" t="s">
        <v>642</v>
      </c>
    </row>
    <row r="12" spans="1:23" x14ac:dyDescent="0.3">
      <c r="A12" s="30" t="str">
        <f>VLOOKUP(I12,'Table (8)'!$B$3:$C$398,2,FALSE)</f>
        <v>ACCRD SUP EXEC RETIR PLAN COSTS-SFAS 158</v>
      </c>
      <c r="B12" s="32">
        <v>50</v>
      </c>
      <c r="C12" s="32">
        <v>110</v>
      </c>
      <c r="D12" s="32" t="s">
        <v>1194</v>
      </c>
      <c r="E12" s="32" t="s">
        <v>466</v>
      </c>
      <c r="F12" s="32" t="s">
        <v>762</v>
      </c>
      <c r="G12" s="34">
        <v>1901001</v>
      </c>
      <c r="H12" s="32" t="s">
        <v>742</v>
      </c>
      <c r="I12" s="32" t="s">
        <v>843</v>
      </c>
      <c r="J12" s="32" t="s">
        <v>640</v>
      </c>
      <c r="K12" s="75">
        <v>-43367.45</v>
      </c>
      <c r="L12" s="74">
        <v>-45455.199999999997</v>
      </c>
      <c r="M12" s="32">
        <v>-43367.45</v>
      </c>
      <c r="N12" s="32"/>
      <c r="O12" s="32"/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 t="s">
        <v>470</v>
      </c>
      <c r="V12" s="32" t="s">
        <v>641</v>
      </c>
      <c r="W12" s="32" t="s">
        <v>642</v>
      </c>
    </row>
    <row r="13" spans="1:23" x14ac:dyDescent="0.3">
      <c r="A13" s="30" t="str">
        <f>VLOOKUP(I13,'Table (8)'!$B$3:$C$398,2,FALSE)</f>
        <v>ACCRD BK SUP. SAVINGS PLAN EXP</v>
      </c>
      <c r="B13" s="32">
        <v>50</v>
      </c>
      <c r="C13" s="32">
        <v>110</v>
      </c>
      <c r="D13" s="32" t="s">
        <v>1194</v>
      </c>
      <c r="E13" s="32" t="s">
        <v>466</v>
      </c>
      <c r="F13" s="32" t="s">
        <v>762</v>
      </c>
      <c r="G13" s="34">
        <v>1901001</v>
      </c>
      <c r="H13" s="32" t="s">
        <v>741</v>
      </c>
      <c r="I13" s="32" t="s">
        <v>842</v>
      </c>
      <c r="J13" s="32" t="s">
        <v>640</v>
      </c>
      <c r="K13" s="75">
        <v>10572.7</v>
      </c>
      <c r="L13" s="74">
        <v>11002.53</v>
      </c>
      <c r="M13" s="32">
        <v>10572.7</v>
      </c>
      <c r="N13" s="32"/>
      <c r="O13" s="32"/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 t="s">
        <v>470</v>
      </c>
      <c r="V13" s="32" t="s">
        <v>641</v>
      </c>
      <c r="W13" s="32" t="s">
        <v>642</v>
      </c>
    </row>
    <row r="14" spans="1:23" x14ac:dyDescent="0.3">
      <c r="A14" s="30" t="str">
        <f>VLOOKUP(I14,'Table (8)'!$B$3:$C$398,2,FALSE)</f>
        <v>EMPLOYER SAVINGS PLAN MATCH</v>
      </c>
      <c r="B14" s="32">
        <v>50</v>
      </c>
      <c r="C14" s="32">
        <v>110</v>
      </c>
      <c r="D14" s="32" t="s">
        <v>1194</v>
      </c>
      <c r="E14" s="32" t="s">
        <v>466</v>
      </c>
      <c r="F14" s="32" t="s">
        <v>762</v>
      </c>
      <c r="G14" s="34">
        <v>1901001</v>
      </c>
      <c r="H14" s="32" t="s">
        <v>740</v>
      </c>
      <c r="I14" s="32" t="s">
        <v>861</v>
      </c>
      <c r="J14" s="32" t="s">
        <v>640</v>
      </c>
      <c r="K14" s="75">
        <v>-0.18</v>
      </c>
      <c r="L14" s="74">
        <v>-0.18</v>
      </c>
      <c r="M14" s="32">
        <v>-0.18</v>
      </c>
      <c r="N14" s="32"/>
      <c r="O14" s="32"/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 t="s">
        <v>470</v>
      </c>
      <c r="V14" s="32" t="s">
        <v>641</v>
      </c>
      <c r="W14" s="32" t="s">
        <v>642</v>
      </c>
    </row>
    <row r="15" spans="1:23" x14ac:dyDescent="0.3">
      <c r="A15" s="30" t="str">
        <f>VLOOKUP(I15,'Table (8)'!$B$3:$C$398,2,FALSE)</f>
        <v>ACCRUED PSI PLAN EXP</v>
      </c>
      <c r="B15" s="32">
        <v>50</v>
      </c>
      <c r="C15" s="32">
        <v>110</v>
      </c>
      <c r="D15" s="32" t="s">
        <v>1194</v>
      </c>
      <c r="E15" s="32" t="s">
        <v>466</v>
      </c>
      <c r="F15" s="32" t="s">
        <v>762</v>
      </c>
      <c r="G15" s="34">
        <v>1901001</v>
      </c>
      <c r="H15" s="32" t="s">
        <v>739</v>
      </c>
      <c r="I15" s="32" t="s">
        <v>841</v>
      </c>
      <c r="J15" s="32" t="s">
        <v>640</v>
      </c>
      <c r="K15" s="75">
        <v>172800.91</v>
      </c>
      <c r="L15" s="74">
        <v>233370.59</v>
      </c>
      <c r="M15" s="32">
        <v>172800.91</v>
      </c>
      <c r="N15" s="32"/>
      <c r="O15" s="32"/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 t="s">
        <v>470</v>
      </c>
      <c r="V15" s="32" t="s">
        <v>641</v>
      </c>
      <c r="W15" s="32" t="s">
        <v>642</v>
      </c>
    </row>
    <row r="16" spans="1:23" x14ac:dyDescent="0.3">
      <c r="A16" s="30" t="str">
        <f>VLOOKUP(I16,'Table (8)'!$B$3:$C$398,2,FALSE)</f>
        <v>BK PROV UNCOLL ACCTS</v>
      </c>
      <c r="B16" s="32">
        <v>50</v>
      </c>
      <c r="C16" s="32">
        <v>110</v>
      </c>
      <c r="D16" s="32" t="s">
        <v>1194</v>
      </c>
      <c r="E16" s="32" t="s">
        <v>466</v>
      </c>
      <c r="F16" s="32" t="s">
        <v>762</v>
      </c>
      <c r="G16" s="34">
        <v>1901001</v>
      </c>
      <c r="H16" s="32" t="s">
        <v>792</v>
      </c>
      <c r="I16" s="32" t="s">
        <v>791</v>
      </c>
      <c r="J16" s="32" t="s">
        <v>640</v>
      </c>
      <c r="K16" s="75">
        <v>81806.92</v>
      </c>
      <c r="L16" s="74">
        <v>20363.75</v>
      </c>
      <c r="M16" s="32">
        <v>81806.92</v>
      </c>
      <c r="N16" s="32"/>
      <c r="O16" s="32"/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 t="s">
        <v>470</v>
      </c>
      <c r="V16" s="32" t="s">
        <v>641</v>
      </c>
      <c r="W16" s="32" t="s">
        <v>642</v>
      </c>
    </row>
    <row r="17" spans="1:23" x14ac:dyDescent="0.3">
      <c r="A17" s="30" t="e">
        <f>VLOOKUP(I17,'Table (8)'!$B$3:$C$398,2,FALSE)</f>
        <v>#N/A</v>
      </c>
      <c r="B17" s="32">
        <v>50</v>
      </c>
      <c r="C17" s="32">
        <v>110</v>
      </c>
      <c r="D17" s="32" t="s">
        <v>1194</v>
      </c>
      <c r="E17" s="32" t="s">
        <v>466</v>
      </c>
      <c r="F17" s="32" t="s">
        <v>762</v>
      </c>
      <c r="G17" s="34">
        <v>1901001</v>
      </c>
      <c r="H17" s="32" t="s">
        <v>1244</v>
      </c>
      <c r="I17" s="32" t="s">
        <v>1245</v>
      </c>
      <c r="J17" s="32" t="s">
        <v>640</v>
      </c>
      <c r="K17" s="75">
        <v>0.03</v>
      </c>
      <c r="L17" s="74">
        <v>0.03</v>
      </c>
      <c r="M17" s="32">
        <v>0.03</v>
      </c>
      <c r="N17" s="32"/>
      <c r="O17" s="32"/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 t="s">
        <v>470</v>
      </c>
      <c r="V17" s="32" t="s">
        <v>641</v>
      </c>
      <c r="W17" s="32" t="s">
        <v>642</v>
      </c>
    </row>
    <row r="18" spans="1:23" x14ac:dyDescent="0.3">
      <c r="A18" s="30" t="str">
        <f>VLOOKUP(I18,'Table (8)'!$B$3:$C$398,2,FALSE)</f>
        <v>ACCRD COMPANYWIDE INCENTV PLAN</v>
      </c>
      <c r="B18" s="32">
        <v>50</v>
      </c>
      <c r="C18" s="32">
        <v>110</v>
      </c>
      <c r="D18" s="32" t="s">
        <v>1194</v>
      </c>
      <c r="E18" s="32" t="s">
        <v>466</v>
      </c>
      <c r="F18" s="32" t="s">
        <v>762</v>
      </c>
      <c r="G18" s="34">
        <v>1901001</v>
      </c>
      <c r="H18" s="32" t="s">
        <v>734</v>
      </c>
      <c r="I18" s="32" t="s">
        <v>790</v>
      </c>
      <c r="J18" s="32" t="s">
        <v>640</v>
      </c>
      <c r="K18" s="75">
        <v>771698.54</v>
      </c>
      <c r="L18" s="74">
        <v>886195.43</v>
      </c>
      <c r="M18" s="32">
        <v>771698.54</v>
      </c>
      <c r="N18" s="32"/>
      <c r="O18" s="32"/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 t="s">
        <v>470</v>
      </c>
      <c r="V18" s="32" t="s">
        <v>641</v>
      </c>
      <c r="W18" s="32" t="s">
        <v>642</v>
      </c>
    </row>
    <row r="19" spans="1:23" x14ac:dyDescent="0.3">
      <c r="A19" s="30" t="str">
        <f>VLOOKUP(I19,'Table (8)'!$B$3:$C$398,2,FALSE)</f>
        <v>ACCRUED BOOK VACATION PAY</v>
      </c>
      <c r="B19" s="32">
        <v>50</v>
      </c>
      <c r="C19" s="32">
        <v>110</v>
      </c>
      <c r="D19" s="32" t="s">
        <v>1194</v>
      </c>
      <c r="E19" s="32" t="s">
        <v>466</v>
      </c>
      <c r="F19" s="32" t="s">
        <v>762</v>
      </c>
      <c r="G19" s="34">
        <v>1901001</v>
      </c>
      <c r="H19" s="32" t="s">
        <v>732</v>
      </c>
      <c r="I19" s="32" t="s">
        <v>789</v>
      </c>
      <c r="J19" s="32" t="s">
        <v>640</v>
      </c>
      <c r="K19" s="75">
        <v>511403.26</v>
      </c>
      <c r="L19" s="74">
        <v>520396.36</v>
      </c>
      <c r="M19" s="32">
        <v>511403.26</v>
      </c>
      <c r="N19" s="32"/>
      <c r="O19" s="32"/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 t="s">
        <v>470</v>
      </c>
      <c r="V19" s="32" t="s">
        <v>641</v>
      </c>
      <c r="W19" s="32" t="s">
        <v>642</v>
      </c>
    </row>
    <row r="20" spans="1:23" x14ac:dyDescent="0.3">
      <c r="A20" s="30" t="str">
        <f>VLOOKUP(I20,'Table (8)'!$B$3:$C$398,2,FALSE)</f>
        <v>(ICDP)-INCENTIVE COMP DEFERRAL PLAN</v>
      </c>
      <c r="B20" s="32">
        <v>50</v>
      </c>
      <c r="C20" s="32">
        <v>110</v>
      </c>
      <c r="D20" s="32" t="s">
        <v>1194</v>
      </c>
      <c r="E20" s="32" t="s">
        <v>466</v>
      </c>
      <c r="F20" s="32" t="s">
        <v>762</v>
      </c>
      <c r="G20" s="34">
        <v>1901001</v>
      </c>
      <c r="H20" s="32" t="s">
        <v>731</v>
      </c>
      <c r="I20" s="32" t="s">
        <v>838</v>
      </c>
      <c r="J20" s="32" t="s">
        <v>640</v>
      </c>
      <c r="K20" s="75">
        <v>0.19</v>
      </c>
      <c r="L20" s="74">
        <v>0.19</v>
      </c>
      <c r="M20" s="32">
        <v>0.19</v>
      </c>
      <c r="N20" s="32"/>
      <c r="O20" s="32"/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 t="s">
        <v>470</v>
      </c>
      <c r="V20" s="32" t="s">
        <v>641</v>
      </c>
      <c r="W20" s="32" t="s">
        <v>642</v>
      </c>
    </row>
    <row r="21" spans="1:23" x14ac:dyDescent="0.3">
      <c r="A21" s="30" t="str">
        <f>VLOOKUP(I21,'Table (8)'!$B$3:$C$398,2,FALSE)</f>
        <v>ACCRUED BK SEVERANCE BENEFITS</v>
      </c>
      <c r="B21" s="32">
        <v>50</v>
      </c>
      <c r="C21" s="32">
        <v>110</v>
      </c>
      <c r="D21" s="32" t="s">
        <v>1194</v>
      </c>
      <c r="E21" s="32" t="s">
        <v>466</v>
      </c>
      <c r="F21" s="32" t="s">
        <v>762</v>
      </c>
      <c r="G21" s="34">
        <v>1901001</v>
      </c>
      <c r="H21" s="32" t="s">
        <v>730</v>
      </c>
      <c r="I21" s="32" t="s">
        <v>837</v>
      </c>
      <c r="J21" s="32" t="s">
        <v>640</v>
      </c>
      <c r="K21" s="75">
        <v>-0.16</v>
      </c>
      <c r="L21" s="74">
        <v>51099.839999999997</v>
      </c>
      <c r="M21" s="32">
        <v>-0.16</v>
      </c>
      <c r="N21" s="32"/>
      <c r="O21" s="32"/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 t="s">
        <v>470</v>
      </c>
      <c r="V21" s="32" t="s">
        <v>641</v>
      </c>
      <c r="W21" s="32" t="s">
        <v>642</v>
      </c>
    </row>
    <row r="22" spans="1:23" x14ac:dyDescent="0.3">
      <c r="A22" s="30" t="str">
        <f>VLOOKUP(I22,'Table (8)'!$B$3:$C$398,2,FALSE)</f>
        <v>ACCRUED INTEREST-LONG-TERM - FIN 48</v>
      </c>
      <c r="B22" s="32">
        <v>50</v>
      </c>
      <c r="C22" s="32">
        <v>110</v>
      </c>
      <c r="D22" s="32" t="s">
        <v>1194</v>
      </c>
      <c r="E22" s="32" t="s">
        <v>466</v>
      </c>
      <c r="F22" s="32" t="s">
        <v>762</v>
      </c>
      <c r="G22" s="34">
        <v>1901001</v>
      </c>
      <c r="H22" s="32" t="s">
        <v>728</v>
      </c>
      <c r="I22" s="32" t="s">
        <v>788</v>
      </c>
      <c r="J22" s="32" t="s">
        <v>640</v>
      </c>
      <c r="K22" s="75">
        <v>-116204.9</v>
      </c>
      <c r="L22" s="74">
        <v>-114464.35</v>
      </c>
      <c r="M22" s="32">
        <v>-116204.9</v>
      </c>
      <c r="N22" s="32"/>
      <c r="O22" s="32"/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 t="s">
        <v>470</v>
      </c>
      <c r="V22" s="32" t="s">
        <v>641</v>
      </c>
      <c r="W22" s="32" t="s">
        <v>642</v>
      </c>
    </row>
    <row r="23" spans="1:23" x14ac:dyDescent="0.3">
      <c r="A23" s="30" t="str">
        <f>VLOOKUP(I23,'Table (8)'!$B$3:$C$398,2,FALSE)</f>
        <v>ACCRUED INTEREST-LONG-TERM - FIN 48</v>
      </c>
      <c r="B23" s="32">
        <v>50</v>
      </c>
      <c r="C23" s="32">
        <v>110</v>
      </c>
      <c r="D23" s="32" t="s">
        <v>1194</v>
      </c>
      <c r="E23" s="32" t="s">
        <v>466</v>
      </c>
      <c r="F23" s="32" t="s">
        <v>762</v>
      </c>
      <c r="G23" s="34">
        <v>1901001</v>
      </c>
      <c r="H23" s="32" t="s">
        <v>787</v>
      </c>
      <c r="I23" s="32" t="s">
        <v>786</v>
      </c>
      <c r="J23" s="32" t="s">
        <v>640</v>
      </c>
      <c r="K23" s="75">
        <v>116047</v>
      </c>
      <c r="L23" s="74">
        <v>116047</v>
      </c>
      <c r="M23" s="32">
        <v>116047</v>
      </c>
      <c r="N23" s="32"/>
      <c r="O23" s="32"/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 t="s">
        <v>470</v>
      </c>
      <c r="V23" s="32" t="s">
        <v>641</v>
      </c>
      <c r="W23" s="32" t="s">
        <v>642</v>
      </c>
    </row>
    <row r="24" spans="1:23" x14ac:dyDescent="0.3">
      <c r="A24" s="30" t="str">
        <f>VLOOKUP(I24,'Table (8)'!$B$3:$C$398,2,FALSE)</f>
        <v>ACCRUED INTEREST-SHORT-TERM - FIN 48</v>
      </c>
      <c r="B24" s="32">
        <v>50</v>
      </c>
      <c r="C24" s="32">
        <v>110</v>
      </c>
      <c r="D24" s="32" t="s">
        <v>1194</v>
      </c>
      <c r="E24" s="32" t="s">
        <v>466</v>
      </c>
      <c r="F24" s="32" t="s">
        <v>762</v>
      </c>
      <c r="G24" s="34">
        <v>1901001</v>
      </c>
      <c r="H24" s="32" t="s">
        <v>727</v>
      </c>
      <c r="I24" s="32" t="s">
        <v>785</v>
      </c>
      <c r="J24" s="32" t="s">
        <v>640</v>
      </c>
      <c r="K24" s="75">
        <v>0</v>
      </c>
      <c r="L24" s="74">
        <v>853.65</v>
      </c>
      <c r="M24" s="32">
        <v>0</v>
      </c>
      <c r="N24" s="32"/>
      <c r="O24" s="32"/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 t="s">
        <v>470</v>
      </c>
      <c r="V24" s="32" t="s">
        <v>641</v>
      </c>
      <c r="W24" s="32" t="s">
        <v>642</v>
      </c>
    </row>
    <row r="25" spans="1:23" x14ac:dyDescent="0.3">
      <c r="A25" s="30" t="str">
        <f>VLOOKUP(I25,'Table (8)'!$B$3:$C$398,2,FALSE)</f>
        <v>ACCRUED STATE INCOME TAX EXP</v>
      </c>
      <c r="B25" s="32">
        <v>50</v>
      </c>
      <c r="C25" s="32">
        <v>110</v>
      </c>
      <c r="D25" s="32" t="s">
        <v>1194</v>
      </c>
      <c r="E25" s="32" t="s">
        <v>466</v>
      </c>
      <c r="F25" s="32" t="s">
        <v>762</v>
      </c>
      <c r="G25" s="34">
        <v>1901001</v>
      </c>
      <c r="H25" s="32" t="s">
        <v>726</v>
      </c>
      <c r="I25" s="32" t="s">
        <v>784</v>
      </c>
      <c r="J25" s="32" t="s">
        <v>640</v>
      </c>
      <c r="K25" s="75">
        <v>-351590.1</v>
      </c>
      <c r="L25" s="74">
        <v>-351590.1</v>
      </c>
      <c r="M25" s="32">
        <v>-351590.1</v>
      </c>
      <c r="N25" s="32"/>
      <c r="O25" s="32"/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 t="s">
        <v>470</v>
      </c>
      <c r="V25" s="32" t="s">
        <v>641</v>
      </c>
      <c r="W25" s="32" t="s">
        <v>642</v>
      </c>
    </row>
    <row r="26" spans="1:23" x14ac:dyDescent="0.3">
      <c r="A26" s="30" t="str">
        <f>VLOOKUP(I26,'Table (8)'!$B$3:$C$398,2,FALSE)</f>
        <v>DEFD STORM DAMAGE</v>
      </c>
      <c r="B26" s="32">
        <v>50</v>
      </c>
      <c r="C26" s="32">
        <v>110</v>
      </c>
      <c r="D26" s="32" t="s">
        <v>1194</v>
      </c>
      <c r="E26" s="32" t="s">
        <v>466</v>
      </c>
      <c r="F26" s="32" t="s">
        <v>762</v>
      </c>
      <c r="G26" s="34">
        <v>1901001</v>
      </c>
      <c r="H26" s="32" t="s">
        <v>109</v>
      </c>
      <c r="I26" s="32" t="s">
        <v>287</v>
      </c>
      <c r="J26" s="32" t="s">
        <v>640</v>
      </c>
      <c r="K26" s="75">
        <v>-5358057.6100000003</v>
      </c>
      <c r="L26" s="74">
        <v>-4507837.62</v>
      </c>
      <c r="M26" s="32">
        <v>-5358057.6100000003</v>
      </c>
      <c r="N26" s="32"/>
      <c r="O26" s="32"/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 t="s">
        <v>470</v>
      </c>
      <c r="V26" s="32" t="s">
        <v>641</v>
      </c>
      <c r="W26" s="32" t="s">
        <v>642</v>
      </c>
    </row>
    <row r="27" spans="1:23" x14ac:dyDescent="0.3">
      <c r="A27" s="30" t="str">
        <f>VLOOKUP(I27,'Table (8)'!$B$3:$C$398,2,FALSE)</f>
        <v>ADVANCE RENTAL INC (CUR MO)</v>
      </c>
      <c r="B27" s="32">
        <v>50</v>
      </c>
      <c r="C27" s="32">
        <v>110</v>
      </c>
      <c r="D27" s="32" t="s">
        <v>1194</v>
      </c>
      <c r="E27" s="32" t="s">
        <v>466</v>
      </c>
      <c r="F27" s="32" t="s">
        <v>762</v>
      </c>
      <c r="G27" s="34">
        <v>1901001</v>
      </c>
      <c r="H27" s="32" t="s">
        <v>708</v>
      </c>
      <c r="I27" s="32" t="s">
        <v>855</v>
      </c>
      <c r="J27" s="32" t="s">
        <v>640</v>
      </c>
      <c r="K27" s="75">
        <v>32122.93</v>
      </c>
      <c r="L27" s="74">
        <v>29146.2</v>
      </c>
      <c r="M27" s="32">
        <v>32122.93</v>
      </c>
      <c r="N27" s="32"/>
      <c r="O27" s="32"/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 t="s">
        <v>470</v>
      </c>
      <c r="V27" s="32" t="s">
        <v>641</v>
      </c>
      <c r="W27" s="32" t="s">
        <v>642</v>
      </c>
    </row>
    <row r="28" spans="1:23" x14ac:dyDescent="0.3">
      <c r="A28" s="30" t="str">
        <f>VLOOKUP(I28,'Table (8)'!$B$3:$C$398,2,FALSE)</f>
        <v>CAPITALIZED SOFTWARE COSTS-TAX</v>
      </c>
      <c r="B28" s="32">
        <v>50</v>
      </c>
      <c r="C28" s="32">
        <v>110</v>
      </c>
      <c r="D28" s="32" t="s">
        <v>1194</v>
      </c>
      <c r="E28" s="32" t="s">
        <v>466</v>
      </c>
      <c r="F28" s="32" t="s">
        <v>762</v>
      </c>
      <c r="G28" s="34">
        <v>1901001</v>
      </c>
      <c r="H28" s="32" t="s">
        <v>704</v>
      </c>
      <c r="I28" s="32" t="s">
        <v>781</v>
      </c>
      <c r="J28" s="32" t="s">
        <v>640</v>
      </c>
      <c r="K28" s="75">
        <v>-29362.05</v>
      </c>
      <c r="L28" s="74">
        <v>-31477.8</v>
      </c>
      <c r="M28" s="32">
        <v>-29362.05</v>
      </c>
      <c r="N28" s="32"/>
      <c r="O28" s="32"/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 t="s">
        <v>470</v>
      </c>
      <c r="V28" s="32" t="s">
        <v>641</v>
      </c>
      <c r="W28" s="32" t="s">
        <v>642</v>
      </c>
    </row>
    <row r="29" spans="1:23" x14ac:dyDescent="0.3">
      <c r="A29" s="30" t="str">
        <f>VLOOKUP(I29,'Table (8)'!$B$3:$C$398,2,FALSE)</f>
        <v>ACCRD SFAS 106 PST RETIRE EXP</v>
      </c>
      <c r="B29" s="32">
        <v>50</v>
      </c>
      <c r="C29" s="32">
        <v>110</v>
      </c>
      <c r="D29" s="32" t="s">
        <v>1194</v>
      </c>
      <c r="E29" s="32" t="s">
        <v>466</v>
      </c>
      <c r="F29" s="32" t="s">
        <v>762</v>
      </c>
      <c r="G29" s="34">
        <v>1901001</v>
      </c>
      <c r="H29" s="32" t="s">
        <v>702</v>
      </c>
      <c r="I29" s="32" t="s">
        <v>779</v>
      </c>
      <c r="J29" s="32" t="s">
        <v>640</v>
      </c>
      <c r="K29" s="75">
        <v>-1123739.82</v>
      </c>
      <c r="L29" s="74">
        <v>-1413815.03</v>
      </c>
      <c r="M29" s="32">
        <v>-1123739.82</v>
      </c>
      <c r="N29" s="32"/>
      <c r="O29" s="32"/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 t="s">
        <v>470</v>
      </c>
      <c r="V29" s="32" t="s">
        <v>641</v>
      </c>
      <c r="W29" s="32" t="s">
        <v>642</v>
      </c>
    </row>
    <row r="30" spans="1:23" x14ac:dyDescent="0.3">
      <c r="A30" s="30" t="str">
        <f>VLOOKUP(I30,'Table (8)'!$B$3:$C$398,2,FALSE)</f>
        <v>SFAS 106 PST RETIRE EXP - NON-DEDUCT CONT</v>
      </c>
      <c r="B30" s="32">
        <v>50</v>
      </c>
      <c r="C30" s="32">
        <v>110</v>
      </c>
      <c r="D30" s="32" t="s">
        <v>1194</v>
      </c>
      <c r="E30" s="32" t="s">
        <v>466</v>
      </c>
      <c r="F30" s="32" t="s">
        <v>762</v>
      </c>
      <c r="G30" s="34">
        <v>1901001</v>
      </c>
      <c r="H30" s="32" t="s">
        <v>701</v>
      </c>
      <c r="I30" s="32" t="s">
        <v>428</v>
      </c>
      <c r="J30" s="32" t="s">
        <v>640</v>
      </c>
      <c r="K30" s="75">
        <v>1027988.15</v>
      </c>
      <c r="L30" s="74">
        <v>1027988.15</v>
      </c>
      <c r="M30" s="32">
        <v>1027988.15</v>
      </c>
      <c r="N30" s="32"/>
      <c r="O30" s="32"/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 t="s">
        <v>470</v>
      </c>
      <c r="V30" s="32" t="s">
        <v>641</v>
      </c>
      <c r="W30" s="32" t="s">
        <v>642</v>
      </c>
    </row>
    <row r="31" spans="1:23" x14ac:dyDescent="0.3">
      <c r="A31" s="30" t="str">
        <f>VLOOKUP(I31,'Table (8)'!$B$3:$C$398,2,FALSE)</f>
        <v>ACCRD OPEB COSTS - SFAS 158</v>
      </c>
      <c r="B31" s="32">
        <v>50</v>
      </c>
      <c r="C31" s="32">
        <v>110</v>
      </c>
      <c r="D31" s="32" t="s">
        <v>1194</v>
      </c>
      <c r="E31" s="32" t="s">
        <v>466</v>
      </c>
      <c r="F31" s="32" t="s">
        <v>762</v>
      </c>
      <c r="G31" s="34">
        <v>1901001</v>
      </c>
      <c r="H31" s="32" t="s">
        <v>700</v>
      </c>
      <c r="I31" s="32" t="s">
        <v>778</v>
      </c>
      <c r="J31" s="32" t="s">
        <v>640</v>
      </c>
      <c r="K31" s="75">
        <v>216959.34</v>
      </c>
      <c r="L31" s="74">
        <v>852566.05</v>
      </c>
      <c r="M31" s="32">
        <v>216959.34</v>
      </c>
      <c r="N31" s="32"/>
      <c r="O31" s="32"/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 t="s">
        <v>470</v>
      </c>
      <c r="V31" s="32" t="s">
        <v>641</v>
      </c>
      <c r="W31" s="32" t="s">
        <v>642</v>
      </c>
    </row>
    <row r="32" spans="1:23" x14ac:dyDescent="0.3">
      <c r="A32" s="30" t="str">
        <f>VLOOKUP(I32,'Table (8)'!$B$3:$C$398,2,FALSE)</f>
        <v>ACCRD SFAS 112 PST EMPLOY BEN</v>
      </c>
      <c r="B32" s="32">
        <v>50</v>
      </c>
      <c r="C32" s="32">
        <v>110</v>
      </c>
      <c r="D32" s="32" t="s">
        <v>1194</v>
      </c>
      <c r="E32" s="32" t="s">
        <v>466</v>
      </c>
      <c r="F32" s="32" t="s">
        <v>762</v>
      </c>
      <c r="G32" s="34">
        <v>1901001</v>
      </c>
      <c r="H32" s="32" t="s">
        <v>699</v>
      </c>
      <c r="I32" s="32" t="s">
        <v>777</v>
      </c>
      <c r="J32" s="32" t="s">
        <v>640</v>
      </c>
      <c r="K32" s="75">
        <v>816807.43</v>
      </c>
      <c r="L32" s="74">
        <v>657550.01</v>
      </c>
      <c r="M32" s="32">
        <v>816807.43</v>
      </c>
      <c r="N32" s="32"/>
      <c r="O32" s="32"/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 t="s">
        <v>470</v>
      </c>
      <c r="V32" s="32" t="s">
        <v>641</v>
      </c>
      <c r="W32" s="32" t="s">
        <v>642</v>
      </c>
    </row>
    <row r="33" spans="1:23" x14ac:dyDescent="0.3">
      <c r="A33" s="30" t="str">
        <f>VLOOKUP(I33,'Table (8)'!$B$3:$C$398,2,FALSE)</f>
        <v>ACCRD BOOK ARO EXPENSE - SFAS 143</v>
      </c>
      <c r="B33" s="32">
        <v>50</v>
      </c>
      <c r="C33" s="32">
        <v>110</v>
      </c>
      <c r="D33" s="32" t="s">
        <v>1194</v>
      </c>
      <c r="E33" s="32" t="s">
        <v>466</v>
      </c>
      <c r="F33" s="32" t="s">
        <v>762</v>
      </c>
      <c r="G33" s="34">
        <v>1901001</v>
      </c>
      <c r="H33" s="32" t="s">
        <v>698</v>
      </c>
      <c r="I33" s="32" t="s">
        <v>776</v>
      </c>
      <c r="J33" s="32" t="s">
        <v>640</v>
      </c>
      <c r="K33" s="75">
        <v>23923.26</v>
      </c>
      <c r="L33" s="74">
        <v>25335.68</v>
      </c>
      <c r="M33" s="32">
        <v>23923.26</v>
      </c>
      <c r="N33" s="32"/>
      <c r="O33" s="32"/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 t="s">
        <v>470</v>
      </c>
      <c r="V33" s="32" t="s">
        <v>641</v>
      </c>
      <c r="W33" s="32" t="s">
        <v>642</v>
      </c>
    </row>
    <row r="34" spans="1:23" x14ac:dyDescent="0.3">
      <c r="A34" s="30" t="str">
        <f>VLOOKUP(I34,'Table (8)'!$B$3:$C$398,2,FALSE)</f>
        <v>FIN 48 - DEFD STATE INCOME TAXES</v>
      </c>
      <c r="B34" s="32">
        <v>50</v>
      </c>
      <c r="C34" s="32">
        <v>110</v>
      </c>
      <c r="D34" s="32" t="s">
        <v>1194</v>
      </c>
      <c r="E34" s="32" t="s">
        <v>466</v>
      </c>
      <c r="F34" s="32" t="s">
        <v>762</v>
      </c>
      <c r="G34" s="34">
        <v>1901001</v>
      </c>
      <c r="H34" s="32" t="s">
        <v>773</v>
      </c>
      <c r="I34" s="32" t="s">
        <v>772</v>
      </c>
      <c r="J34" s="32" t="s">
        <v>640</v>
      </c>
      <c r="K34" s="75">
        <v>0</v>
      </c>
      <c r="L34" s="74">
        <v>-11361.35</v>
      </c>
      <c r="M34" s="32">
        <v>0</v>
      </c>
      <c r="N34" s="32"/>
      <c r="O34" s="32"/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 t="s">
        <v>470</v>
      </c>
      <c r="V34" s="32" t="s">
        <v>641</v>
      </c>
      <c r="W34" s="32" t="s">
        <v>642</v>
      </c>
    </row>
    <row r="35" spans="1:23" x14ac:dyDescent="0.3">
      <c r="A35" s="30" t="str">
        <f>VLOOKUP(I35,'Table (8)'!$B$3:$C$398,2,FALSE)</f>
        <v>ACCRD SIT TX RESERVE-LNG-TERM-FIN 48</v>
      </c>
      <c r="B35" s="32">
        <v>50</v>
      </c>
      <c r="C35" s="32">
        <v>110</v>
      </c>
      <c r="D35" s="32" t="s">
        <v>1194</v>
      </c>
      <c r="E35" s="32" t="s">
        <v>466</v>
      </c>
      <c r="F35" s="32" t="s">
        <v>762</v>
      </c>
      <c r="G35" s="34">
        <v>1901001</v>
      </c>
      <c r="H35" s="32" t="s">
        <v>690</v>
      </c>
      <c r="I35" s="32" t="s">
        <v>767</v>
      </c>
      <c r="J35" s="32" t="s">
        <v>640</v>
      </c>
      <c r="K35" s="75">
        <v>-154972.39000000001</v>
      </c>
      <c r="L35" s="74">
        <v>-150006.59</v>
      </c>
      <c r="M35" s="32">
        <v>-154972.39000000001</v>
      </c>
      <c r="N35" s="32"/>
      <c r="O35" s="32"/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 t="s">
        <v>470</v>
      </c>
      <c r="V35" s="32" t="s">
        <v>641</v>
      </c>
      <c r="W35" s="32" t="s">
        <v>642</v>
      </c>
    </row>
    <row r="36" spans="1:23" x14ac:dyDescent="0.3">
      <c r="A36" s="30" t="str">
        <f>VLOOKUP(I36,'Table (8)'!$B$3:$C$398,2,FALSE)</f>
        <v>ACCRD SIT TX RESERVE-LNG-TERM-FIN 48</v>
      </c>
      <c r="B36" s="32">
        <v>50</v>
      </c>
      <c r="C36" s="32">
        <v>110</v>
      </c>
      <c r="D36" s="32" t="s">
        <v>1194</v>
      </c>
      <c r="E36" s="32" t="s">
        <v>466</v>
      </c>
      <c r="F36" s="32" t="s">
        <v>762</v>
      </c>
      <c r="G36" s="34">
        <v>1901001</v>
      </c>
      <c r="H36" s="32" t="s">
        <v>766</v>
      </c>
      <c r="I36" s="32" t="s">
        <v>765</v>
      </c>
      <c r="J36" s="32" t="s">
        <v>640</v>
      </c>
      <c r="K36" s="75">
        <v>154973</v>
      </c>
      <c r="L36" s="74">
        <v>154973</v>
      </c>
      <c r="M36" s="32">
        <v>154973</v>
      </c>
      <c r="N36" s="32"/>
      <c r="O36" s="32"/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 t="s">
        <v>470</v>
      </c>
      <c r="V36" s="32" t="s">
        <v>641</v>
      </c>
      <c r="W36" s="32" t="s">
        <v>642</v>
      </c>
    </row>
    <row r="37" spans="1:23" x14ac:dyDescent="0.3">
      <c r="A37" s="30" t="str">
        <f>VLOOKUP(I37,'Table (8)'!$B$3:$C$398,2,FALSE)</f>
        <v>ACCRD SIT TX RESERVE-SHRT-TERM-FIN 48</v>
      </c>
      <c r="B37" s="32">
        <v>50</v>
      </c>
      <c r="C37" s="32">
        <v>110</v>
      </c>
      <c r="D37" s="32" t="s">
        <v>1194</v>
      </c>
      <c r="E37" s="32" t="s">
        <v>466</v>
      </c>
      <c r="F37" s="32" t="s">
        <v>762</v>
      </c>
      <c r="G37" s="34">
        <v>1901001</v>
      </c>
      <c r="H37" s="32" t="s">
        <v>689</v>
      </c>
      <c r="I37" s="32" t="s">
        <v>764</v>
      </c>
      <c r="J37" s="32" t="s">
        <v>640</v>
      </c>
      <c r="K37" s="75">
        <v>0</v>
      </c>
      <c r="L37" s="74">
        <v>5734.05</v>
      </c>
      <c r="M37" s="32">
        <v>0</v>
      </c>
      <c r="N37" s="32"/>
      <c r="O37" s="32"/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 t="s">
        <v>470</v>
      </c>
      <c r="V37" s="32" t="s">
        <v>641</v>
      </c>
      <c r="W37" s="32" t="s">
        <v>642</v>
      </c>
    </row>
    <row r="38" spans="1:23" x14ac:dyDescent="0.3">
      <c r="A38" s="30" t="e">
        <f>VLOOKUP(I38,'Table (8)'!$B$3:$C$398,2,FALSE)</f>
        <v>#N/A</v>
      </c>
      <c r="B38" s="32">
        <v>50</v>
      </c>
      <c r="C38" s="32">
        <v>110</v>
      </c>
      <c r="D38" s="32" t="s">
        <v>1194</v>
      </c>
      <c r="E38" s="32" t="s">
        <v>466</v>
      </c>
      <c r="F38" s="32" t="s">
        <v>762</v>
      </c>
      <c r="G38" s="34">
        <v>1901001</v>
      </c>
      <c r="H38" s="32" t="s">
        <v>1067</v>
      </c>
      <c r="I38" s="32" t="s">
        <v>1246</v>
      </c>
      <c r="J38" s="32" t="s">
        <v>640</v>
      </c>
      <c r="K38" s="75">
        <v>0.05</v>
      </c>
      <c r="L38" s="74">
        <v>0.05</v>
      </c>
      <c r="M38" s="32">
        <v>0.05</v>
      </c>
      <c r="N38" s="32"/>
      <c r="O38" s="32"/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 t="s">
        <v>470</v>
      </c>
      <c r="V38" s="32" t="s">
        <v>641</v>
      </c>
      <c r="W38" s="32" t="s">
        <v>642</v>
      </c>
    </row>
    <row r="39" spans="1:23" x14ac:dyDescent="0.3">
      <c r="A39" s="30" t="str">
        <f>VLOOKUP(I39,'Table (8)'!$B$3:$C$398,2,FALSE)</f>
        <v>1991-1996 IRS AUDIT SETTLEMENT</v>
      </c>
      <c r="B39" s="32">
        <v>50</v>
      </c>
      <c r="C39" s="32">
        <v>110</v>
      </c>
      <c r="D39" s="32" t="s">
        <v>1194</v>
      </c>
      <c r="E39" s="32" t="s">
        <v>466</v>
      </c>
      <c r="F39" s="32" t="s">
        <v>762</v>
      </c>
      <c r="G39" s="34">
        <v>1901001</v>
      </c>
      <c r="H39" s="32" t="s">
        <v>686</v>
      </c>
      <c r="I39" s="32" t="s">
        <v>850</v>
      </c>
      <c r="J39" s="32" t="s">
        <v>640</v>
      </c>
      <c r="K39" s="75">
        <v>58024.75</v>
      </c>
      <c r="L39" s="74">
        <v>58024.75</v>
      </c>
      <c r="M39" s="32">
        <v>58024.75</v>
      </c>
      <c r="N39" s="32"/>
      <c r="O39" s="32"/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 t="s">
        <v>470</v>
      </c>
      <c r="V39" s="32" t="s">
        <v>641</v>
      </c>
      <c r="W39" s="32" t="s">
        <v>642</v>
      </c>
    </row>
    <row r="40" spans="1:23" x14ac:dyDescent="0.3">
      <c r="A40" s="30" t="str">
        <f>VLOOKUP(I40,'Table (8)'!$B$3:$C$398,2,FALSE)</f>
        <v>IRS CAPITALIZATION ADJUSTMENT</v>
      </c>
      <c r="B40" s="32">
        <v>50</v>
      </c>
      <c r="C40" s="32">
        <v>110</v>
      </c>
      <c r="D40" s="32" t="s">
        <v>1194</v>
      </c>
      <c r="E40" s="32" t="s">
        <v>466</v>
      </c>
      <c r="F40" s="32" t="s">
        <v>762</v>
      </c>
      <c r="G40" s="34">
        <v>1901001</v>
      </c>
      <c r="H40" s="32" t="s">
        <v>683</v>
      </c>
      <c r="I40" s="32" t="s">
        <v>763</v>
      </c>
      <c r="J40" s="32" t="s">
        <v>640</v>
      </c>
      <c r="K40" s="75">
        <v>-71776.28</v>
      </c>
      <c r="L40" s="74">
        <v>-72135.38</v>
      </c>
      <c r="M40" s="32">
        <v>-71776.28</v>
      </c>
      <c r="N40" s="32"/>
      <c r="O40" s="32"/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 t="s">
        <v>470</v>
      </c>
      <c r="V40" s="32" t="s">
        <v>641</v>
      </c>
      <c r="W40" s="32" t="s">
        <v>642</v>
      </c>
    </row>
    <row r="41" spans="1:23" x14ac:dyDescent="0.3">
      <c r="A41" s="30" t="str">
        <f>VLOOKUP(I41,'Table (8)'!$B$3:$C$398,2,FALSE)</f>
        <v>NOL &amp; TAX CREDIT C/F - DEF TAX ASSET</v>
      </c>
      <c r="B41" s="32">
        <v>50</v>
      </c>
      <c r="C41" s="32">
        <v>117</v>
      </c>
      <c r="D41" s="32" t="s">
        <v>1197</v>
      </c>
      <c r="E41" s="32" t="s">
        <v>466</v>
      </c>
      <c r="F41" s="32" t="s">
        <v>762</v>
      </c>
      <c r="G41" s="34">
        <v>1901001</v>
      </c>
      <c r="H41" s="32" t="s">
        <v>803</v>
      </c>
      <c r="I41" s="32" t="s">
        <v>802</v>
      </c>
      <c r="J41" s="32" t="s">
        <v>640</v>
      </c>
      <c r="K41" s="75">
        <v>-49280</v>
      </c>
      <c r="L41" s="74">
        <v>-214369</v>
      </c>
      <c r="M41" s="32">
        <v>-49280</v>
      </c>
      <c r="N41" s="32"/>
      <c r="O41" s="32"/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 t="s">
        <v>470</v>
      </c>
      <c r="V41" s="32" t="s">
        <v>641</v>
      </c>
      <c r="W41" s="32" t="s">
        <v>642</v>
      </c>
    </row>
    <row r="42" spans="1:23" x14ac:dyDescent="0.3">
      <c r="A42" s="30" t="str">
        <f>VLOOKUP(I42,'Table (8)'!$B$3:$C$398,2,FALSE)</f>
        <v>NOL &amp; TAX CREDIT C/F - DEF TAX ASSET</v>
      </c>
      <c r="B42" s="32">
        <v>50</v>
      </c>
      <c r="C42" s="32">
        <v>117</v>
      </c>
      <c r="D42" s="32" t="s">
        <v>1197</v>
      </c>
      <c r="E42" s="32" t="s">
        <v>466</v>
      </c>
      <c r="F42" s="32" t="s">
        <v>762</v>
      </c>
      <c r="G42" s="34">
        <v>1901001</v>
      </c>
      <c r="H42" s="32" t="s">
        <v>847</v>
      </c>
      <c r="I42" s="32" t="s">
        <v>846</v>
      </c>
      <c r="J42" s="32" t="s">
        <v>640</v>
      </c>
      <c r="K42" s="75">
        <v>214369</v>
      </c>
      <c r="L42" s="74">
        <v>214369</v>
      </c>
      <c r="M42" s="32">
        <v>214369</v>
      </c>
      <c r="N42" s="32"/>
      <c r="O42" s="32"/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 t="s">
        <v>470</v>
      </c>
      <c r="V42" s="32" t="s">
        <v>641</v>
      </c>
      <c r="W42" s="32" t="s">
        <v>642</v>
      </c>
    </row>
    <row r="43" spans="1:23" x14ac:dyDescent="0.3">
      <c r="A43" s="30" t="str">
        <f>VLOOKUP(I43,'Table (8)'!$B$3:$C$398,2,FALSE)</f>
        <v>INT EXP CAPITALIZED FOR TAX</v>
      </c>
      <c r="B43" s="32">
        <v>50</v>
      </c>
      <c r="C43" s="32">
        <v>117</v>
      </c>
      <c r="D43" s="32" t="s">
        <v>1197</v>
      </c>
      <c r="E43" s="32" t="s">
        <v>466</v>
      </c>
      <c r="F43" s="32" t="s">
        <v>762</v>
      </c>
      <c r="G43" s="34">
        <v>1901001</v>
      </c>
      <c r="H43" s="32" t="s">
        <v>756</v>
      </c>
      <c r="I43" s="32" t="s">
        <v>801</v>
      </c>
      <c r="J43" s="32" t="s">
        <v>640</v>
      </c>
      <c r="K43" s="75">
        <v>6083010.25</v>
      </c>
      <c r="L43" s="74">
        <v>6270401.3099999996</v>
      </c>
      <c r="M43" s="32">
        <v>6083010.25</v>
      </c>
      <c r="N43" s="32"/>
      <c r="O43" s="32"/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 t="s">
        <v>470</v>
      </c>
      <c r="V43" s="32" t="s">
        <v>641</v>
      </c>
      <c r="W43" s="32" t="s">
        <v>642</v>
      </c>
    </row>
    <row r="44" spans="1:23" x14ac:dyDescent="0.3">
      <c r="A44" s="30" t="str">
        <f>VLOOKUP(I44,'Table (8)'!$B$3:$C$398,2,FALSE)</f>
        <v>INT EXP CAPITALIZED FOR TAX</v>
      </c>
      <c r="B44" s="32">
        <v>50</v>
      </c>
      <c r="C44" s="32">
        <v>117</v>
      </c>
      <c r="D44" s="32" t="s">
        <v>1197</v>
      </c>
      <c r="E44" s="32" t="s">
        <v>466</v>
      </c>
      <c r="F44" s="32" t="s">
        <v>762</v>
      </c>
      <c r="G44" s="34">
        <v>1901001</v>
      </c>
      <c r="H44" s="32" t="s">
        <v>800</v>
      </c>
      <c r="I44" s="32" t="s">
        <v>799</v>
      </c>
      <c r="J44" s="32" t="s">
        <v>640</v>
      </c>
      <c r="K44" s="75">
        <v>-1937238.62</v>
      </c>
      <c r="L44" s="74">
        <v>-2141199.62</v>
      </c>
      <c r="M44" s="32">
        <v>-1937238.62</v>
      </c>
      <c r="N44" s="32"/>
      <c r="O44" s="32"/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 t="s">
        <v>470</v>
      </c>
      <c r="V44" s="32" t="s">
        <v>641</v>
      </c>
      <c r="W44" s="32" t="s">
        <v>642</v>
      </c>
    </row>
    <row r="45" spans="1:23" x14ac:dyDescent="0.3">
      <c r="A45" s="30" t="str">
        <f>VLOOKUP(I45,'Table (8)'!$B$3:$C$398,2,FALSE)</f>
        <v>CIAC - BOOK RECEIPTS</v>
      </c>
      <c r="B45" s="32">
        <v>50</v>
      </c>
      <c r="C45" s="32">
        <v>117</v>
      </c>
      <c r="D45" s="32" t="s">
        <v>1197</v>
      </c>
      <c r="E45" s="32" t="s">
        <v>466</v>
      </c>
      <c r="F45" s="32" t="s">
        <v>762</v>
      </c>
      <c r="G45" s="34">
        <v>1901001</v>
      </c>
      <c r="H45" s="32" t="s">
        <v>1023</v>
      </c>
      <c r="I45" s="32" t="s">
        <v>1077</v>
      </c>
      <c r="J45" s="32" t="s">
        <v>640</v>
      </c>
      <c r="K45" s="75">
        <v>147161</v>
      </c>
      <c r="L45" s="74">
        <v>131544</v>
      </c>
      <c r="M45" s="32">
        <v>147161</v>
      </c>
      <c r="N45" s="32"/>
      <c r="O45" s="32"/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 t="s">
        <v>470</v>
      </c>
      <c r="V45" s="32" t="s">
        <v>641</v>
      </c>
      <c r="W45" s="32" t="s">
        <v>642</v>
      </c>
    </row>
    <row r="46" spans="1:23" x14ac:dyDescent="0.3">
      <c r="A46" s="30" t="str">
        <f>VLOOKUP(I46,'Table (8)'!$B$3:$C$398,2,FALSE)</f>
        <v>DEFD FUEL EXP-CUR DEFL SET UP</v>
      </c>
      <c r="B46" s="32">
        <v>50</v>
      </c>
      <c r="C46" s="32">
        <v>117</v>
      </c>
      <c r="D46" s="32" t="s">
        <v>1197</v>
      </c>
      <c r="E46" s="32" t="s">
        <v>466</v>
      </c>
      <c r="F46" s="32" t="s">
        <v>762</v>
      </c>
      <c r="G46" s="34">
        <v>1901001</v>
      </c>
      <c r="H46" s="32" t="s">
        <v>1230</v>
      </c>
      <c r="I46" s="32" t="s">
        <v>1247</v>
      </c>
      <c r="J46" s="32" t="s">
        <v>640</v>
      </c>
      <c r="K46" s="75">
        <v>1755335.41</v>
      </c>
      <c r="L46" s="74">
        <v>0</v>
      </c>
      <c r="M46" s="32">
        <v>1755335.41</v>
      </c>
      <c r="N46" s="32"/>
      <c r="O46" s="32"/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 t="s">
        <v>470</v>
      </c>
      <c r="V46" s="32" t="s">
        <v>641</v>
      </c>
      <c r="W46" s="32" t="s">
        <v>642</v>
      </c>
    </row>
    <row r="47" spans="1:23" x14ac:dyDescent="0.3">
      <c r="A47" s="30" t="str">
        <f>VLOOKUP(I47,'Table (8)'!$B$3:$C$398,2,FALSE)</f>
        <v>DEFD FUEL ADJ-ACCRD UTIL REVS</v>
      </c>
      <c r="B47" s="32">
        <v>50</v>
      </c>
      <c r="C47" s="32">
        <v>117</v>
      </c>
      <c r="D47" s="32" t="s">
        <v>1197</v>
      </c>
      <c r="E47" s="32" t="s">
        <v>466</v>
      </c>
      <c r="F47" s="32" t="s">
        <v>762</v>
      </c>
      <c r="G47" s="34">
        <v>1901001</v>
      </c>
      <c r="H47" s="32" t="s">
        <v>1231</v>
      </c>
      <c r="I47" s="32" t="s">
        <v>1248</v>
      </c>
      <c r="J47" s="32" t="s">
        <v>640</v>
      </c>
      <c r="K47" s="75">
        <v>1765264.04</v>
      </c>
      <c r="L47" s="74">
        <v>0</v>
      </c>
      <c r="M47" s="32">
        <v>1765264.04</v>
      </c>
      <c r="N47" s="32"/>
      <c r="O47" s="32"/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 t="s">
        <v>470</v>
      </c>
      <c r="V47" s="32" t="s">
        <v>641</v>
      </c>
      <c r="W47" s="32" t="s">
        <v>642</v>
      </c>
    </row>
    <row r="48" spans="1:23" x14ac:dyDescent="0.3">
      <c r="A48" s="30" t="str">
        <f>VLOOKUP(I48,'Table (8)'!$B$3:$C$398,2,FALSE)</f>
        <v>DEFD FUEL ADJ-REG</v>
      </c>
      <c r="B48" s="32">
        <v>50</v>
      </c>
      <c r="C48" s="32">
        <v>117</v>
      </c>
      <c r="D48" s="32" t="s">
        <v>1197</v>
      </c>
      <c r="E48" s="32" t="s">
        <v>466</v>
      </c>
      <c r="F48" s="32" t="s">
        <v>762</v>
      </c>
      <c r="G48" s="34">
        <v>1901001</v>
      </c>
      <c r="H48" s="32" t="s">
        <v>1232</v>
      </c>
      <c r="I48" s="32" t="s">
        <v>1249</v>
      </c>
      <c r="J48" s="32" t="s">
        <v>640</v>
      </c>
      <c r="K48" s="75">
        <v>1367947.3</v>
      </c>
      <c r="L48" s="74">
        <v>0</v>
      </c>
      <c r="M48" s="32">
        <v>1367947.3</v>
      </c>
      <c r="N48" s="32"/>
      <c r="O48" s="32"/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 t="s">
        <v>470</v>
      </c>
      <c r="V48" s="32" t="s">
        <v>641</v>
      </c>
      <c r="W48" s="32" t="s">
        <v>642</v>
      </c>
    </row>
    <row r="49" spans="1:23" x14ac:dyDescent="0.3">
      <c r="A49" s="30" t="str">
        <f>VLOOKUP(I49,'Table (8)'!$B$3:$C$398,2,FALSE)</f>
        <v>PROVS POSS REV REFDS</v>
      </c>
      <c r="B49" s="32">
        <v>50</v>
      </c>
      <c r="C49" s="32">
        <v>117</v>
      </c>
      <c r="D49" s="32" t="s">
        <v>1197</v>
      </c>
      <c r="E49" s="32" t="s">
        <v>466</v>
      </c>
      <c r="F49" s="32" t="s">
        <v>762</v>
      </c>
      <c r="G49" s="34">
        <v>1901001</v>
      </c>
      <c r="H49" s="32" t="s">
        <v>795</v>
      </c>
      <c r="I49" s="32" t="s">
        <v>794</v>
      </c>
      <c r="J49" s="32" t="s">
        <v>640</v>
      </c>
      <c r="K49" s="75">
        <v>11002.25</v>
      </c>
      <c r="L49" s="74">
        <v>88662.57</v>
      </c>
      <c r="M49" s="32">
        <v>11002.25</v>
      </c>
      <c r="N49" s="32"/>
      <c r="O49" s="32"/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 t="s">
        <v>470</v>
      </c>
      <c r="V49" s="32" t="s">
        <v>641</v>
      </c>
      <c r="W49" s="32" t="s">
        <v>642</v>
      </c>
    </row>
    <row r="50" spans="1:23" x14ac:dyDescent="0.3">
      <c r="A50" s="30" t="str">
        <f>VLOOKUP(I50,'Table (8)'!$B$3:$C$398,2,FALSE)</f>
        <v>MARK &amp; SPREAD-DEFL-190-A/L</v>
      </c>
      <c r="B50" s="32">
        <v>50</v>
      </c>
      <c r="C50" s="32">
        <v>117</v>
      </c>
      <c r="D50" s="32" t="s">
        <v>1197</v>
      </c>
      <c r="E50" s="32" t="s">
        <v>466</v>
      </c>
      <c r="F50" s="32" t="s">
        <v>762</v>
      </c>
      <c r="G50" s="34">
        <v>1901001</v>
      </c>
      <c r="H50" s="32" t="s">
        <v>745</v>
      </c>
      <c r="I50" s="32" t="s">
        <v>845</v>
      </c>
      <c r="J50" s="32" t="s">
        <v>640</v>
      </c>
      <c r="K50" s="75">
        <v>-256592</v>
      </c>
      <c r="L50" s="74">
        <v>-142818.9</v>
      </c>
      <c r="M50" s="32">
        <v>-256592</v>
      </c>
      <c r="N50" s="32"/>
      <c r="O50" s="32"/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 t="s">
        <v>470</v>
      </c>
      <c r="V50" s="32" t="s">
        <v>641</v>
      </c>
      <c r="W50" s="32" t="s">
        <v>642</v>
      </c>
    </row>
    <row r="51" spans="1:23" x14ac:dyDescent="0.3">
      <c r="A51" s="30" t="str">
        <f>VLOOKUP(I51,'Table (8)'!$B$3:$C$398,2,FALSE)</f>
        <v>PROV WORKER'S COMP</v>
      </c>
      <c r="B51" s="32">
        <v>50</v>
      </c>
      <c r="C51" s="32">
        <v>117</v>
      </c>
      <c r="D51" s="32" t="s">
        <v>1197</v>
      </c>
      <c r="E51" s="32" t="s">
        <v>466</v>
      </c>
      <c r="F51" s="32" t="s">
        <v>762</v>
      </c>
      <c r="G51" s="34">
        <v>1901001</v>
      </c>
      <c r="H51" s="32" t="s">
        <v>744</v>
      </c>
      <c r="I51" s="32" t="s">
        <v>793</v>
      </c>
      <c r="J51" s="32" t="s">
        <v>640</v>
      </c>
      <c r="K51" s="75">
        <v>658818.75</v>
      </c>
      <c r="L51" s="74">
        <v>690871.15</v>
      </c>
      <c r="M51" s="32">
        <v>658818.75</v>
      </c>
      <c r="N51" s="32"/>
      <c r="O51" s="32"/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 t="s">
        <v>470</v>
      </c>
      <c r="V51" s="32" t="s">
        <v>641</v>
      </c>
      <c r="W51" s="32" t="s">
        <v>642</v>
      </c>
    </row>
    <row r="52" spans="1:23" x14ac:dyDescent="0.3">
      <c r="A52" s="30" t="str">
        <f>VLOOKUP(I52,'Table (8)'!$B$3:$C$398,2,FALSE)</f>
        <v>ACCRUED BK PENSION EXPENSE</v>
      </c>
      <c r="B52" s="32">
        <v>50</v>
      </c>
      <c r="C52" s="32">
        <v>117</v>
      </c>
      <c r="D52" s="32" t="s">
        <v>1197</v>
      </c>
      <c r="E52" s="32" t="s">
        <v>466</v>
      </c>
      <c r="F52" s="32" t="s">
        <v>762</v>
      </c>
      <c r="G52" s="34">
        <v>1901001</v>
      </c>
      <c r="H52" s="32" t="s">
        <v>56</v>
      </c>
      <c r="I52" s="32" t="s">
        <v>536</v>
      </c>
      <c r="J52" s="32" t="s">
        <v>640</v>
      </c>
      <c r="K52" s="75">
        <v>-12457638.029999999</v>
      </c>
      <c r="L52" s="74">
        <v>-12228280</v>
      </c>
      <c r="M52" s="32">
        <v>-12457638.029999999</v>
      </c>
      <c r="N52" s="32"/>
      <c r="O52" s="32"/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 t="s">
        <v>470</v>
      </c>
      <c r="V52" s="32" t="s">
        <v>641</v>
      </c>
      <c r="W52" s="32" t="s">
        <v>642</v>
      </c>
    </row>
    <row r="53" spans="1:23" x14ac:dyDescent="0.3">
      <c r="A53" s="30" t="str">
        <f>VLOOKUP(I53,'Table (8)'!$B$3:$C$398,2,FALSE)</f>
        <v>SUPPLEMENTAL EXECUTIVE RETIREMENT PLAN</v>
      </c>
      <c r="B53" s="32">
        <v>50</v>
      </c>
      <c r="C53" s="32">
        <v>117</v>
      </c>
      <c r="D53" s="32" t="s">
        <v>1197</v>
      </c>
      <c r="E53" s="32" t="s">
        <v>466</v>
      </c>
      <c r="F53" s="32" t="s">
        <v>762</v>
      </c>
      <c r="G53" s="34">
        <v>1901001</v>
      </c>
      <c r="H53" s="32" t="s">
        <v>743</v>
      </c>
      <c r="I53" s="32" t="s">
        <v>844</v>
      </c>
      <c r="J53" s="32" t="s">
        <v>640</v>
      </c>
      <c r="K53" s="75">
        <v>53.36</v>
      </c>
      <c r="L53" s="74">
        <v>53.36</v>
      </c>
      <c r="M53" s="32">
        <v>53.36</v>
      </c>
      <c r="N53" s="32"/>
      <c r="O53" s="32"/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 t="s">
        <v>470</v>
      </c>
      <c r="V53" s="32" t="s">
        <v>641</v>
      </c>
      <c r="W53" s="32" t="s">
        <v>642</v>
      </c>
    </row>
    <row r="54" spans="1:23" x14ac:dyDescent="0.3">
      <c r="A54" s="30" t="str">
        <f>VLOOKUP(I54,'Table (8)'!$B$3:$C$398,2,FALSE)</f>
        <v>ACCRD SUP EXEC RETIR PLAN COSTS-SFAS 158</v>
      </c>
      <c r="B54" s="32">
        <v>50</v>
      </c>
      <c r="C54" s="32">
        <v>117</v>
      </c>
      <c r="D54" s="32" t="s">
        <v>1197</v>
      </c>
      <c r="E54" s="32" t="s">
        <v>466</v>
      </c>
      <c r="F54" s="32" t="s">
        <v>762</v>
      </c>
      <c r="G54" s="34">
        <v>1901001</v>
      </c>
      <c r="H54" s="32" t="s">
        <v>742</v>
      </c>
      <c r="I54" s="32" t="s">
        <v>843</v>
      </c>
      <c r="J54" s="32" t="s">
        <v>640</v>
      </c>
      <c r="K54" s="75">
        <v>-53.2</v>
      </c>
      <c r="L54" s="74">
        <v>-53.2</v>
      </c>
      <c r="M54" s="32">
        <v>-53.2</v>
      </c>
      <c r="N54" s="32"/>
      <c r="O54" s="32"/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 t="s">
        <v>470</v>
      </c>
      <c r="V54" s="32" t="s">
        <v>641</v>
      </c>
      <c r="W54" s="32" t="s">
        <v>642</v>
      </c>
    </row>
    <row r="55" spans="1:23" x14ac:dyDescent="0.3">
      <c r="A55" s="30" t="str">
        <f>VLOOKUP(I55,'Table (8)'!$B$3:$C$398,2,FALSE)</f>
        <v>ACCRD BK SUP. SAVINGS PLAN EXP</v>
      </c>
      <c r="B55" s="32">
        <v>50</v>
      </c>
      <c r="C55" s="32">
        <v>117</v>
      </c>
      <c r="D55" s="32" t="s">
        <v>1197</v>
      </c>
      <c r="E55" s="32" t="s">
        <v>466</v>
      </c>
      <c r="F55" s="32" t="s">
        <v>762</v>
      </c>
      <c r="G55" s="34">
        <v>1901001</v>
      </c>
      <c r="H55" s="32" t="s">
        <v>741</v>
      </c>
      <c r="I55" s="32" t="s">
        <v>842</v>
      </c>
      <c r="J55" s="32" t="s">
        <v>640</v>
      </c>
      <c r="K55" s="75">
        <v>7320.68</v>
      </c>
      <c r="L55" s="74">
        <v>7897.19</v>
      </c>
      <c r="M55" s="32">
        <v>7320.68</v>
      </c>
      <c r="N55" s="32"/>
      <c r="O55" s="32"/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 t="s">
        <v>470</v>
      </c>
      <c r="V55" s="32" t="s">
        <v>641</v>
      </c>
      <c r="W55" s="32" t="s">
        <v>642</v>
      </c>
    </row>
    <row r="56" spans="1:23" x14ac:dyDescent="0.3">
      <c r="A56" s="30" t="str">
        <f>VLOOKUP(I56,'Table (8)'!$B$3:$C$398,2,FALSE)</f>
        <v>ACCRUED PSI PLAN EXP</v>
      </c>
      <c r="B56" s="32">
        <v>50</v>
      </c>
      <c r="C56" s="32">
        <v>117</v>
      </c>
      <c r="D56" s="32" t="s">
        <v>1197</v>
      </c>
      <c r="E56" s="32" t="s">
        <v>466</v>
      </c>
      <c r="F56" s="32" t="s">
        <v>762</v>
      </c>
      <c r="G56" s="34">
        <v>1901001</v>
      </c>
      <c r="H56" s="32" t="s">
        <v>739</v>
      </c>
      <c r="I56" s="32" t="s">
        <v>841</v>
      </c>
      <c r="J56" s="32" t="s">
        <v>640</v>
      </c>
      <c r="K56" s="75">
        <v>57903.66</v>
      </c>
      <c r="L56" s="74">
        <v>61432.71</v>
      </c>
      <c r="M56" s="32">
        <v>57903.66</v>
      </c>
      <c r="N56" s="32"/>
      <c r="O56" s="32"/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 t="s">
        <v>470</v>
      </c>
      <c r="V56" s="32" t="s">
        <v>641</v>
      </c>
      <c r="W56" s="32" t="s">
        <v>642</v>
      </c>
    </row>
    <row r="57" spans="1:23" x14ac:dyDescent="0.3">
      <c r="A57" s="30" t="str">
        <f>VLOOKUP(I57,'Table (8)'!$B$3:$C$398,2,FALSE)</f>
        <v>BK PROV UNCOLL ACCTS</v>
      </c>
      <c r="B57" s="32">
        <v>50</v>
      </c>
      <c r="C57" s="32">
        <v>117</v>
      </c>
      <c r="D57" s="32" t="s">
        <v>1197</v>
      </c>
      <c r="E57" s="32" t="s">
        <v>466</v>
      </c>
      <c r="F57" s="32" t="s">
        <v>762</v>
      </c>
      <c r="G57" s="34">
        <v>1901001</v>
      </c>
      <c r="H57" s="32" t="s">
        <v>792</v>
      </c>
      <c r="I57" s="32" t="s">
        <v>791</v>
      </c>
      <c r="J57" s="32" t="s">
        <v>640</v>
      </c>
      <c r="K57" s="75">
        <v>0.24</v>
      </c>
      <c r="L57" s="74">
        <v>0.24</v>
      </c>
      <c r="M57" s="32">
        <v>0.24</v>
      </c>
      <c r="N57" s="32"/>
      <c r="O57" s="32"/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 t="s">
        <v>470</v>
      </c>
      <c r="V57" s="32" t="s">
        <v>641</v>
      </c>
      <c r="W57" s="32" t="s">
        <v>642</v>
      </c>
    </row>
    <row r="58" spans="1:23" x14ac:dyDescent="0.3">
      <c r="A58" s="30" t="str">
        <f>VLOOKUP(I58,'Table (8)'!$B$3:$C$398,2,FALSE)</f>
        <v>PROV-TRADING CREDIT RISK - A/L</v>
      </c>
      <c r="B58" s="32">
        <v>50</v>
      </c>
      <c r="C58" s="32">
        <v>117</v>
      </c>
      <c r="D58" s="32" t="s">
        <v>1197</v>
      </c>
      <c r="E58" s="32" t="s">
        <v>466</v>
      </c>
      <c r="F58" s="32" t="s">
        <v>762</v>
      </c>
      <c r="G58" s="34">
        <v>1901001</v>
      </c>
      <c r="H58" s="32" t="s">
        <v>737</v>
      </c>
      <c r="I58" s="32" t="s">
        <v>840</v>
      </c>
      <c r="J58" s="32" t="s">
        <v>640</v>
      </c>
      <c r="K58" s="75">
        <v>4913.6499999999996</v>
      </c>
      <c r="L58" s="74">
        <v>416.5</v>
      </c>
      <c r="M58" s="32">
        <v>4913.6499999999996</v>
      </c>
      <c r="N58" s="32"/>
      <c r="O58" s="32"/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 t="s">
        <v>470</v>
      </c>
      <c r="V58" s="32" t="s">
        <v>641</v>
      </c>
      <c r="W58" s="32" t="s">
        <v>642</v>
      </c>
    </row>
    <row r="59" spans="1:23" x14ac:dyDescent="0.3">
      <c r="A59" s="30" t="str">
        <f>VLOOKUP(I59,'Table (8)'!$B$3:$C$398,2,FALSE)</f>
        <v>PROV-FAS 157 - A/L</v>
      </c>
      <c r="B59" s="32">
        <v>50</v>
      </c>
      <c r="C59" s="32">
        <v>117</v>
      </c>
      <c r="D59" s="32" t="s">
        <v>1197</v>
      </c>
      <c r="E59" s="32" t="s">
        <v>466</v>
      </c>
      <c r="F59" s="32" t="s">
        <v>762</v>
      </c>
      <c r="G59" s="34">
        <v>1901001</v>
      </c>
      <c r="H59" s="32" t="s">
        <v>736</v>
      </c>
      <c r="I59" s="32" t="s">
        <v>839</v>
      </c>
      <c r="J59" s="32" t="s">
        <v>640</v>
      </c>
      <c r="K59" s="75">
        <v>-418.25</v>
      </c>
      <c r="L59" s="74">
        <v>-2.1</v>
      </c>
      <c r="M59" s="32">
        <v>-418.25</v>
      </c>
      <c r="N59" s="32"/>
      <c r="O59" s="32"/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 t="s">
        <v>470</v>
      </c>
      <c r="V59" s="32" t="s">
        <v>641</v>
      </c>
      <c r="W59" s="32" t="s">
        <v>642</v>
      </c>
    </row>
    <row r="60" spans="1:23" x14ac:dyDescent="0.3">
      <c r="A60" s="30" t="str">
        <f>VLOOKUP(I60,'Table (8)'!$B$3:$C$398,2,FALSE)</f>
        <v>PREL SURVEY&amp;INVEST RESERVE-BIG SANDY FGD</v>
      </c>
      <c r="B60" s="32">
        <v>50</v>
      </c>
      <c r="C60" s="32">
        <v>117</v>
      </c>
      <c r="D60" s="32" t="s">
        <v>1197</v>
      </c>
      <c r="E60" s="32" t="s">
        <v>466</v>
      </c>
      <c r="F60" s="32" t="s">
        <v>762</v>
      </c>
      <c r="G60" s="34">
        <v>1901001</v>
      </c>
      <c r="H60" s="32" t="s">
        <v>1234</v>
      </c>
      <c r="I60" s="32" t="s">
        <v>1250</v>
      </c>
      <c r="J60" s="32" t="s">
        <v>640</v>
      </c>
      <c r="K60" s="75">
        <v>493.68</v>
      </c>
      <c r="L60" s="74">
        <v>-0.17</v>
      </c>
      <c r="M60" s="32">
        <v>493.68</v>
      </c>
      <c r="N60" s="32"/>
      <c r="O60" s="32"/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 t="s">
        <v>470</v>
      </c>
      <c r="V60" s="32" t="s">
        <v>641</v>
      </c>
      <c r="W60" s="32" t="s">
        <v>642</v>
      </c>
    </row>
    <row r="61" spans="1:23" x14ac:dyDescent="0.3">
      <c r="A61" s="30" t="str">
        <f>VLOOKUP(I61,'Table (8)'!$B$3:$C$398,2,FALSE)</f>
        <v>ACCRD COMPANYWIDE INCENTV PLAN</v>
      </c>
      <c r="B61" s="32">
        <v>50</v>
      </c>
      <c r="C61" s="32">
        <v>117</v>
      </c>
      <c r="D61" s="32" t="s">
        <v>1197</v>
      </c>
      <c r="E61" s="32" t="s">
        <v>466</v>
      </c>
      <c r="F61" s="32" t="s">
        <v>762</v>
      </c>
      <c r="G61" s="34">
        <v>1901001</v>
      </c>
      <c r="H61" s="32" t="s">
        <v>734</v>
      </c>
      <c r="I61" s="32" t="s">
        <v>790</v>
      </c>
      <c r="J61" s="32" t="s">
        <v>640</v>
      </c>
      <c r="K61" s="75">
        <v>1162851.72</v>
      </c>
      <c r="L61" s="74">
        <v>1209041.1399999999</v>
      </c>
      <c r="M61" s="32">
        <v>1162851.72</v>
      </c>
      <c r="N61" s="32"/>
      <c r="O61" s="32"/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 t="s">
        <v>470</v>
      </c>
      <c r="V61" s="32" t="s">
        <v>641</v>
      </c>
      <c r="W61" s="32" t="s">
        <v>642</v>
      </c>
    </row>
    <row r="62" spans="1:23" x14ac:dyDescent="0.3">
      <c r="A62" s="30" t="str">
        <f>VLOOKUP(I62,'Table (8)'!$B$3:$C$398,2,FALSE)</f>
        <v>ACCRUED BOOK VACATION PAY</v>
      </c>
      <c r="B62" s="32">
        <v>50</v>
      </c>
      <c r="C62" s="32">
        <v>117</v>
      </c>
      <c r="D62" s="32" t="s">
        <v>1197</v>
      </c>
      <c r="E62" s="32" t="s">
        <v>466</v>
      </c>
      <c r="F62" s="32" t="s">
        <v>762</v>
      </c>
      <c r="G62" s="34">
        <v>1901001</v>
      </c>
      <c r="H62" s="32" t="s">
        <v>732</v>
      </c>
      <c r="I62" s="32" t="s">
        <v>789</v>
      </c>
      <c r="J62" s="32" t="s">
        <v>640</v>
      </c>
      <c r="K62" s="75">
        <v>796211.36</v>
      </c>
      <c r="L62" s="74">
        <v>824369.28</v>
      </c>
      <c r="M62" s="32">
        <v>796211.36</v>
      </c>
      <c r="N62" s="32"/>
      <c r="O62" s="32"/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 t="s">
        <v>470</v>
      </c>
      <c r="V62" s="32" t="s">
        <v>641</v>
      </c>
      <c r="W62" s="32" t="s">
        <v>642</v>
      </c>
    </row>
    <row r="63" spans="1:23" x14ac:dyDescent="0.3">
      <c r="A63" s="30" t="str">
        <f>VLOOKUP(I63,'Table (8)'!$B$3:$C$398,2,FALSE)</f>
        <v>ACCRUED BK SEVERANCE BENEFITS</v>
      </c>
      <c r="B63" s="32">
        <v>50</v>
      </c>
      <c r="C63" s="32">
        <v>117</v>
      </c>
      <c r="D63" s="32" t="s">
        <v>1197</v>
      </c>
      <c r="E63" s="32" t="s">
        <v>466</v>
      </c>
      <c r="F63" s="32" t="s">
        <v>762</v>
      </c>
      <c r="G63" s="34">
        <v>1901001</v>
      </c>
      <c r="H63" s="32" t="s">
        <v>730</v>
      </c>
      <c r="I63" s="32" t="s">
        <v>837</v>
      </c>
      <c r="J63" s="32" t="s">
        <v>640</v>
      </c>
      <c r="K63" s="75">
        <v>753328.03</v>
      </c>
      <c r="L63" s="74">
        <v>293180.23</v>
      </c>
      <c r="M63" s="32">
        <v>753328.03</v>
      </c>
      <c r="N63" s="32"/>
      <c r="O63" s="32"/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 t="s">
        <v>470</v>
      </c>
      <c r="V63" s="32" t="s">
        <v>641</v>
      </c>
      <c r="W63" s="32" t="s">
        <v>642</v>
      </c>
    </row>
    <row r="64" spans="1:23" x14ac:dyDescent="0.3">
      <c r="A64" s="30" t="str">
        <f>VLOOKUP(I64,'Table (8)'!$B$3:$C$398,2,FALSE)</f>
        <v>ECONOMIC DEVEL FUND - CURRENT</v>
      </c>
      <c r="B64" s="32">
        <v>50</v>
      </c>
      <c r="C64" s="32">
        <v>117</v>
      </c>
      <c r="D64" s="32" t="s">
        <v>1197</v>
      </c>
      <c r="E64" s="32" t="s">
        <v>466</v>
      </c>
      <c r="F64" s="32" t="s">
        <v>762</v>
      </c>
      <c r="G64" s="34">
        <v>1901001</v>
      </c>
      <c r="H64" s="32" t="s">
        <v>1235</v>
      </c>
      <c r="I64" s="32" t="s">
        <v>1251</v>
      </c>
      <c r="J64" s="32" t="s">
        <v>640</v>
      </c>
      <c r="K64" s="75">
        <v>81550</v>
      </c>
      <c r="L64" s="74">
        <v>109939.55</v>
      </c>
      <c r="M64" s="32">
        <v>81550</v>
      </c>
      <c r="N64" s="32"/>
      <c r="O64" s="32"/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 t="s">
        <v>470</v>
      </c>
      <c r="V64" s="32" t="s">
        <v>641</v>
      </c>
      <c r="W64" s="32" t="s">
        <v>642</v>
      </c>
    </row>
    <row r="65" spans="1:23" x14ac:dyDescent="0.3">
      <c r="A65" s="30" t="str">
        <f>VLOOKUP(I65,'Table (8)'!$B$3:$C$398,2,FALSE)</f>
        <v>ECONOMIC DEVEL FUND - NON-CURRENT</v>
      </c>
      <c r="B65" s="32">
        <v>50</v>
      </c>
      <c r="C65" s="32">
        <v>117</v>
      </c>
      <c r="D65" s="32" t="s">
        <v>1197</v>
      </c>
      <c r="E65" s="32" t="s">
        <v>466</v>
      </c>
      <c r="F65" s="32" t="s">
        <v>762</v>
      </c>
      <c r="G65" s="34">
        <v>1901001</v>
      </c>
      <c r="H65" s="32" t="s">
        <v>1236</v>
      </c>
      <c r="I65" s="32" t="s">
        <v>1252</v>
      </c>
      <c r="J65" s="32" t="s">
        <v>640</v>
      </c>
      <c r="K65" s="75">
        <v>163100</v>
      </c>
      <c r="L65" s="74">
        <v>61157.95</v>
      </c>
      <c r="M65" s="32">
        <v>163100</v>
      </c>
      <c r="N65" s="32"/>
      <c r="O65" s="32"/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 t="s">
        <v>470</v>
      </c>
      <c r="V65" s="32" t="s">
        <v>641</v>
      </c>
      <c r="W65" s="32" t="s">
        <v>642</v>
      </c>
    </row>
    <row r="66" spans="1:23" x14ac:dyDescent="0.3">
      <c r="A66" s="30" t="str">
        <f>VLOOKUP(I66,'Table (8)'!$B$3:$C$398,2,FALSE)</f>
        <v>ACCRUED INTEREST EXP -STATE</v>
      </c>
      <c r="B66" s="32">
        <v>50</v>
      </c>
      <c r="C66" s="32">
        <v>117</v>
      </c>
      <c r="D66" s="32" t="s">
        <v>1197</v>
      </c>
      <c r="E66" s="32" t="s">
        <v>466</v>
      </c>
      <c r="F66" s="32" t="s">
        <v>762</v>
      </c>
      <c r="G66" s="34">
        <v>1901001</v>
      </c>
      <c r="H66" s="32" t="s">
        <v>1041</v>
      </c>
      <c r="I66" s="32" t="s">
        <v>1080</v>
      </c>
      <c r="J66" s="32" t="s">
        <v>640</v>
      </c>
      <c r="K66" s="75">
        <v>-5192.5200000000004</v>
      </c>
      <c r="L66" s="74">
        <v>-5192.5200000000004</v>
      </c>
      <c r="M66" s="32">
        <v>-5192.5200000000004</v>
      </c>
      <c r="N66" s="32"/>
      <c r="O66" s="32"/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 t="s">
        <v>470</v>
      </c>
      <c r="V66" s="32" t="s">
        <v>641</v>
      </c>
      <c r="W66" s="32" t="s">
        <v>642</v>
      </c>
    </row>
    <row r="67" spans="1:23" x14ac:dyDescent="0.3">
      <c r="A67" s="30" t="str">
        <f>VLOOKUP(I67,'Table (8)'!$B$3:$C$398,2,FALSE)</f>
        <v>ACCRUED INTEREST EXP -STATE</v>
      </c>
      <c r="B67" s="32">
        <v>50</v>
      </c>
      <c r="C67" s="32">
        <v>117</v>
      </c>
      <c r="D67" s="32" t="s">
        <v>1197</v>
      </c>
      <c r="E67" s="32" t="s">
        <v>466</v>
      </c>
      <c r="F67" s="32" t="s">
        <v>762</v>
      </c>
      <c r="G67" s="34">
        <v>1901001</v>
      </c>
      <c r="H67" s="32" t="s">
        <v>1081</v>
      </c>
      <c r="I67" s="32" t="s">
        <v>1080</v>
      </c>
      <c r="J67" s="32" t="s">
        <v>640</v>
      </c>
      <c r="K67" s="75">
        <v>-2109</v>
      </c>
      <c r="L67" s="74">
        <v>-2109</v>
      </c>
      <c r="M67" s="32">
        <v>-2109</v>
      </c>
      <c r="N67" s="32"/>
      <c r="O67" s="32"/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 t="s">
        <v>470</v>
      </c>
      <c r="V67" s="32" t="s">
        <v>641</v>
      </c>
      <c r="W67" s="32" t="s">
        <v>642</v>
      </c>
    </row>
    <row r="68" spans="1:23" x14ac:dyDescent="0.3">
      <c r="A68" s="30" t="str">
        <f>VLOOKUP(I68,'Table (8)'!$B$3:$C$398,2,FALSE)</f>
        <v>ACCRUED INTEREST-LONG-TERM - FIN 48</v>
      </c>
      <c r="B68" s="32">
        <v>50</v>
      </c>
      <c r="C68" s="32">
        <v>117</v>
      </c>
      <c r="D68" s="32" t="s">
        <v>1197</v>
      </c>
      <c r="E68" s="32" t="s">
        <v>466</v>
      </c>
      <c r="F68" s="32" t="s">
        <v>762</v>
      </c>
      <c r="G68" s="34">
        <v>1901001</v>
      </c>
      <c r="H68" s="32" t="s">
        <v>728</v>
      </c>
      <c r="I68" s="32" t="s">
        <v>788</v>
      </c>
      <c r="J68" s="32" t="s">
        <v>640</v>
      </c>
      <c r="K68" s="75">
        <v>-127142.75</v>
      </c>
      <c r="L68" s="74">
        <v>-124664.4</v>
      </c>
      <c r="M68" s="32">
        <v>-127142.75</v>
      </c>
      <c r="N68" s="32"/>
      <c r="O68" s="32"/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 t="s">
        <v>470</v>
      </c>
      <c r="V68" s="32" t="s">
        <v>641</v>
      </c>
      <c r="W68" s="32" t="s">
        <v>642</v>
      </c>
    </row>
    <row r="69" spans="1:23" x14ac:dyDescent="0.3">
      <c r="A69" s="30" t="str">
        <f>VLOOKUP(I69,'Table (8)'!$B$3:$C$398,2,FALSE)</f>
        <v>ACCRUED INTEREST-LONG-TERM - FIN 48</v>
      </c>
      <c r="B69" s="32">
        <v>50</v>
      </c>
      <c r="C69" s="32">
        <v>117</v>
      </c>
      <c r="D69" s="32" t="s">
        <v>1197</v>
      </c>
      <c r="E69" s="32" t="s">
        <v>466</v>
      </c>
      <c r="F69" s="32" t="s">
        <v>762</v>
      </c>
      <c r="G69" s="34">
        <v>1901001</v>
      </c>
      <c r="H69" s="32" t="s">
        <v>787</v>
      </c>
      <c r="I69" s="32" t="s">
        <v>786</v>
      </c>
      <c r="J69" s="32" t="s">
        <v>640</v>
      </c>
      <c r="K69" s="75">
        <v>116047</v>
      </c>
      <c r="L69" s="74">
        <v>116047</v>
      </c>
      <c r="M69" s="32">
        <v>116047</v>
      </c>
      <c r="N69" s="32"/>
      <c r="O69" s="32"/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 t="s">
        <v>470</v>
      </c>
      <c r="V69" s="32" t="s">
        <v>641</v>
      </c>
      <c r="W69" s="32" t="s">
        <v>642</v>
      </c>
    </row>
    <row r="70" spans="1:23" x14ac:dyDescent="0.3">
      <c r="A70" s="30" t="str">
        <f>VLOOKUP(I70,'Table (8)'!$B$3:$C$398,2,FALSE)</f>
        <v>ACCRUED INTEREST-SHORT-TERM - FIN 48</v>
      </c>
      <c r="B70" s="32">
        <v>50</v>
      </c>
      <c r="C70" s="32">
        <v>117</v>
      </c>
      <c r="D70" s="32" t="s">
        <v>1197</v>
      </c>
      <c r="E70" s="32" t="s">
        <v>466</v>
      </c>
      <c r="F70" s="32" t="s">
        <v>762</v>
      </c>
      <c r="G70" s="34">
        <v>1901001</v>
      </c>
      <c r="H70" s="32" t="s">
        <v>727</v>
      </c>
      <c r="I70" s="32" t="s">
        <v>785</v>
      </c>
      <c r="J70" s="32" t="s">
        <v>640</v>
      </c>
      <c r="K70" s="75">
        <v>0</v>
      </c>
      <c r="L70" s="74">
        <v>500.5</v>
      </c>
      <c r="M70" s="32">
        <v>0</v>
      </c>
      <c r="N70" s="32"/>
      <c r="O70" s="32"/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 t="s">
        <v>470</v>
      </c>
      <c r="V70" s="32" t="s">
        <v>641</v>
      </c>
      <c r="W70" s="32" t="s">
        <v>642</v>
      </c>
    </row>
    <row r="71" spans="1:23" x14ac:dyDescent="0.3">
      <c r="A71" s="30" t="str">
        <f>VLOOKUP(I71,'Table (8)'!$B$3:$C$398,2,FALSE)</f>
        <v>ACCRUED STATE INCOME TAX EXP</v>
      </c>
      <c r="B71" s="32">
        <v>50</v>
      </c>
      <c r="C71" s="32">
        <v>117</v>
      </c>
      <c r="D71" s="32" t="s">
        <v>1197</v>
      </c>
      <c r="E71" s="32" t="s">
        <v>466</v>
      </c>
      <c r="F71" s="32" t="s">
        <v>762</v>
      </c>
      <c r="G71" s="34">
        <v>1901001</v>
      </c>
      <c r="H71" s="32" t="s">
        <v>726</v>
      </c>
      <c r="I71" s="32" t="s">
        <v>784</v>
      </c>
      <c r="J71" s="32" t="s">
        <v>640</v>
      </c>
      <c r="K71" s="75">
        <v>-1144292.8500000001</v>
      </c>
      <c r="L71" s="74">
        <v>-1144292.8500000001</v>
      </c>
      <c r="M71" s="32">
        <v>-1144292.8500000001</v>
      </c>
      <c r="N71" s="32"/>
      <c r="O71" s="32"/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 t="s">
        <v>470</v>
      </c>
      <c r="V71" s="32" t="s">
        <v>641</v>
      </c>
      <c r="W71" s="32" t="s">
        <v>642</v>
      </c>
    </row>
    <row r="72" spans="1:23" x14ac:dyDescent="0.3">
      <c r="A72" s="30" t="str">
        <f>VLOOKUP(I72,'Table (8)'!$B$3:$C$398,2,FALSE)</f>
        <v>PROV LOSS-CAR CHG-PURCHASD EMA</v>
      </c>
      <c r="B72" s="32">
        <v>50</v>
      </c>
      <c r="C72" s="32">
        <v>117</v>
      </c>
      <c r="D72" s="32" t="s">
        <v>1197</v>
      </c>
      <c r="E72" s="32" t="s">
        <v>466</v>
      </c>
      <c r="F72" s="32" t="s">
        <v>762</v>
      </c>
      <c r="G72" s="34">
        <v>1901001</v>
      </c>
      <c r="H72" s="32" t="s">
        <v>723</v>
      </c>
      <c r="I72" s="32" t="s">
        <v>835</v>
      </c>
      <c r="J72" s="32" t="s">
        <v>640</v>
      </c>
      <c r="K72" s="75">
        <v>127206</v>
      </c>
      <c r="L72" s="74">
        <v>127206</v>
      </c>
      <c r="M72" s="32">
        <v>127206</v>
      </c>
      <c r="N72" s="32"/>
      <c r="O72" s="32"/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 t="s">
        <v>470</v>
      </c>
      <c r="V72" s="32" t="s">
        <v>641</v>
      </c>
      <c r="W72" s="32" t="s">
        <v>642</v>
      </c>
    </row>
    <row r="73" spans="1:23" x14ac:dyDescent="0.3">
      <c r="A73" s="30" t="str">
        <f>VLOOKUP(I73,'Table (8)'!$B$3:$C$398,2,FALSE)</f>
        <v>FEDERAL MITIGATION PROGRAMS</v>
      </c>
      <c r="B73" s="32">
        <v>50</v>
      </c>
      <c r="C73" s="32">
        <v>117</v>
      </c>
      <c r="D73" s="32" t="s">
        <v>1197</v>
      </c>
      <c r="E73" s="32" t="s">
        <v>466</v>
      </c>
      <c r="F73" s="32" t="s">
        <v>762</v>
      </c>
      <c r="G73" s="34">
        <v>1901001</v>
      </c>
      <c r="H73" s="32" t="s">
        <v>721</v>
      </c>
      <c r="I73" s="32" t="s">
        <v>834</v>
      </c>
      <c r="J73" s="32" t="s">
        <v>640</v>
      </c>
      <c r="K73" s="75">
        <v>582739.44999999995</v>
      </c>
      <c r="L73" s="74">
        <v>582739.44999999995</v>
      </c>
      <c r="M73" s="32">
        <v>582739.44999999995</v>
      </c>
      <c r="N73" s="32"/>
      <c r="O73" s="32"/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 t="s">
        <v>470</v>
      </c>
      <c r="V73" s="32" t="s">
        <v>641</v>
      </c>
      <c r="W73" s="32" t="s">
        <v>642</v>
      </c>
    </row>
    <row r="74" spans="1:23" x14ac:dyDescent="0.3">
      <c r="A74" s="30" t="str">
        <f>VLOOKUP(I74,'Table (8)'!$B$3:$C$398,2,FALSE)</f>
        <v xml:space="preserve">STATE MITIGATION PROGRAMS </v>
      </c>
      <c r="B74" s="32">
        <v>50</v>
      </c>
      <c r="C74" s="32">
        <v>117</v>
      </c>
      <c r="D74" s="32" t="s">
        <v>1197</v>
      </c>
      <c r="E74" s="32" t="s">
        <v>466</v>
      </c>
      <c r="F74" s="32" t="s">
        <v>762</v>
      </c>
      <c r="G74" s="34">
        <v>1901001</v>
      </c>
      <c r="H74" s="32" t="s">
        <v>720</v>
      </c>
      <c r="I74" s="32" t="s">
        <v>833</v>
      </c>
      <c r="J74" s="32" t="s">
        <v>640</v>
      </c>
      <c r="K74" s="75">
        <v>0.12</v>
      </c>
      <c r="L74" s="74">
        <v>0.12</v>
      </c>
      <c r="M74" s="32">
        <v>0.12</v>
      </c>
      <c r="N74" s="32"/>
      <c r="O74" s="32"/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 t="s">
        <v>470</v>
      </c>
      <c r="V74" s="32" t="s">
        <v>641</v>
      </c>
      <c r="W74" s="32" t="s">
        <v>642</v>
      </c>
    </row>
    <row r="75" spans="1:23" x14ac:dyDescent="0.3">
      <c r="A75" s="30" t="str">
        <f>VLOOKUP(I75,'Table (8)'!$B$3:$C$398,2,FALSE)</f>
        <v>TAX &gt; BOOK BASIS - EMA-A/C 190</v>
      </c>
      <c r="B75" s="32">
        <v>50</v>
      </c>
      <c r="C75" s="32">
        <v>117</v>
      </c>
      <c r="D75" s="32" t="s">
        <v>1197</v>
      </c>
      <c r="E75" s="32" t="s">
        <v>466</v>
      </c>
      <c r="F75" s="32" t="s">
        <v>762</v>
      </c>
      <c r="G75" s="34">
        <v>1901001</v>
      </c>
      <c r="H75" s="32" t="s">
        <v>711</v>
      </c>
      <c r="I75" s="32" t="s">
        <v>828</v>
      </c>
      <c r="J75" s="32" t="s">
        <v>640</v>
      </c>
      <c r="K75" s="75">
        <v>111851</v>
      </c>
      <c r="L75" s="74">
        <v>111851</v>
      </c>
      <c r="M75" s="32">
        <v>111851</v>
      </c>
      <c r="N75" s="32"/>
      <c r="O75" s="32"/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 t="s">
        <v>470</v>
      </c>
      <c r="V75" s="32" t="s">
        <v>641</v>
      </c>
      <c r="W75" s="32" t="s">
        <v>642</v>
      </c>
    </row>
    <row r="76" spans="1:23" x14ac:dyDescent="0.3">
      <c r="A76" s="30" t="str">
        <f>VLOOKUP(I76,'Table (8)'!$B$3:$C$398,2,FALSE)</f>
        <v>DEFD TX LOSS-INTERCO SALE-EMA</v>
      </c>
      <c r="B76" s="32">
        <v>50</v>
      </c>
      <c r="C76" s="32">
        <v>117</v>
      </c>
      <c r="D76" s="32" t="s">
        <v>1197</v>
      </c>
      <c r="E76" s="32" t="s">
        <v>466</v>
      </c>
      <c r="F76" s="32" t="s">
        <v>762</v>
      </c>
      <c r="G76" s="34">
        <v>1901001</v>
      </c>
      <c r="H76" s="32" t="s">
        <v>710</v>
      </c>
      <c r="I76" s="32" t="s">
        <v>827</v>
      </c>
      <c r="J76" s="32" t="s">
        <v>640</v>
      </c>
      <c r="K76" s="75">
        <v>7752</v>
      </c>
      <c r="L76" s="74">
        <v>7752</v>
      </c>
      <c r="M76" s="32">
        <v>7752</v>
      </c>
      <c r="N76" s="32"/>
      <c r="O76" s="32"/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 t="s">
        <v>470</v>
      </c>
      <c r="V76" s="32" t="s">
        <v>641</v>
      </c>
      <c r="W76" s="32" t="s">
        <v>642</v>
      </c>
    </row>
    <row r="77" spans="1:23" x14ac:dyDescent="0.3">
      <c r="A77" s="30" t="str">
        <f>VLOOKUP(I77,'Table (8)'!$B$3:$C$398,2,FALSE)</f>
        <v>DEFD REV-BONUS LEASE SHORT-TERM</v>
      </c>
      <c r="B77" s="32">
        <v>50</v>
      </c>
      <c r="C77" s="32">
        <v>117</v>
      </c>
      <c r="D77" s="32" t="s">
        <v>1197</v>
      </c>
      <c r="E77" s="32" t="s">
        <v>466</v>
      </c>
      <c r="F77" s="32" t="s">
        <v>762</v>
      </c>
      <c r="G77" s="34">
        <v>1901001</v>
      </c>
      <c r="H77" s="32" t="s">
        <v>1237</v>
      </c>
      <c r="I77" s="32" t="s">
        <v>1253</v>
      </c>
      <c r="J77" s="32" t="s">
        <v>640</v>
      </c>
      <c r="K77" s="75">
        <v>151047.44</v>
      </c>
      <c r="L77" s="74">
        <v>151047.44</v>
      </c>
      <c r="M77" s="32">
        <v>151047.44</v>
      </c>
      <c r="N77" s="32"/>
      <c r="O77" s="32"/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 t="s">
        <v>470</v>
      </c>
      <c r="V77" s="32" t="s">
        <v>641</v>
      </c>
      <c r="W77" s="32" t="s">
        <v>642</v>
      </c>
    </row>
    <row r="78" spans="1:23" x14ac:dyDescent="0.3">
      <c r="A78" s="30" t="str">
        <f>VLOOKUP(I78,'Table (8)'!$B$3:$C$398,2,FALSE)</f>
        <v>DEFD REV-BONUS LEASE LONG-TERM</v>
      </c>
      <c r="B78" s="32">
        <v>50</v>
      </c>
      <c r="C78" s="32">
        <v>117</v>
      </c>
      <c r="D78" s="32" t="s">
        <v>1197</v>
      </c>
      <c r="E78" s="32" t="s">
        <v>466</v>
      </c>
      <c r="F78" s="32" t="s">
        <v>762</v>
      </c>
      <c r="G78" s="34">
        <v>1901001</v>
      </c>
      <c r="H78" s="32" t="s">
        <v>1238</v>
      </c>
      <c r="I78" s="32" t="s">
        <v>1254</v>
      </c>
      <c r="J78" s="32" t="s">
        <v>640</v>
      </c>
      <c r="K78" s="75">
        <v>352444.08</v>
      </c>
      <c r="L78" s="74">
        <v>201396.67</v>
      </c>
      <c r="M78" s="32">
        <v>352444.08</v>
      </c>
      <c r="N78" s="32"/>
      <c r="O78" s="32"/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 t="s">
        <v>470</v>
      </c>
      <c r="V78" s="32" t="s">
        <v>641</v>
      </c>
      <c r="W78" s="32" t="s">
        <v>642</v>
      </c>
    </row>
    <row r="79" spans="1:23" x14ac:dyDescent="0.3">
      <c r="A79" s="30" t="str">
        <f>VLOOKUP(I79,'Table (8)'!$B$3:$C$398,2,FALSE)</f>
        <v>REG LIAB-UNREAL MTM GAIN-DEFL</v>
      </c>
      <c r="B79" s="32">
        <v>50</v>
      </c>
      <c r="C79" s="32">
        <v>117</v>
      </c>
      <c r="D79" s="32" t="s">
        <v>1197</v>
      </c>
      <c r="E79" s="32" t="s">
        <v>466</v>
      </c>
      <c r="F79" s="32" t="s">
        <v>762</v>
      </c>
      <c r="G79" s="34">
        <v>1901001</v>
      </c>
      <c r="H79" s="32" t="s">
        <v>706</v>
      </c>
      <c r="I79" s="32" t="s">
        <v>825</v>
      </c>
      <c r="J79" s="32" t="s">
        <v>640</v>
      </c>
      <c r="K79" s="75">
        <v>542375.03</v>
      </c>
      <c r="L79" s="74">
        <v>-4867.59</v>
      </c>
      <c r="M79" s="32">
        <v>542375.03</v>
      </c>
      <c r="N79" s="32"/>
      <c r="O79" s="32"/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 t="s">
        <v>470</v>
      </c>
      <c r="V79" s="32" t="s">
        <v>641</v>
      </c>
      <c r="W79" s="32" t="s">
        <v>642</v>
      </c>
    </row>
    <row r="80" spans="1:23" x14ac:dyDescent="0.3">
      <c r="A80" s="30" t="str">
        <f>VLOOKUP(I80,'Table (8)'!$B$3:$C$398,2,FALSE)</f>
        <v>REG ASSET-CCS FEED STUDY RESERVE</v>
      </c>
      <c r="B80" s="32">
        <v>50</v>
      </c>
      <c r="C80" s="32">
        <v>117</v>
      </c>
      <c r="D80" s="32" t="s">
        <v>1197</v>
      </c>
      <c r="E80" s="32" t="s">
        <v>466</v>
      </c>
      <c r="F80" s="32" t="s">
        <v>762</v>
      </c>
      <c r="G80" s="34">
        <v>1901001</v>
      </c>
      <c r="H80" s="32" t="s">
        <v>1239</v>
      </c>
      <c r="I80" s="32" t="s">
        <v>1255</v>
      </c>
      <c r="J80" s="32" t="s">
        <v>640</v>
      </c>
      <c r="K80" s="75">
        <v>-0.24</v>
      </c>
      <c r="L80" s="74">
        <v>-0.24</v>
      </c>
      <c r="M80" s="32">
        <v>-0.24</v>
      </c>
      <c r="N80" s="32"/>
      <c r="O80" s="32"/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 t="s">
        <v>470</v>
      </c>
      <c r="V80" s="32" t="s">
        <v>641</v>
      </c>
      <c r="W80" s="32" t="s">
        <v>642</v>
      </c>
    </row>
    <row r="81" spans="1:23" x14ac:dyDescent="0.3">
      <c r="A81" s="30" t="str">
        <f>VLOOKUP(I81,'Table (8)'!$B$3:$C$398,2,FALSE)</f>
        <v>CAPITALIZED SOFTWARE COSTS-TAX</v>
      </c>
      <c r="B81" s="32">
        <v>50</v>
      </c>
      <c r="C81" s="32">
        <v>117</v>
      </c>
      <c r="D81" s="32" t="s">
        <v>1197</v>
      </c>
      <c r="E81" s="32" t="s">
        <v>466</v>
      </c>
      <c r="F81" s="32" t="s">
        <v>762</v>
      </c>
      <c r="G81" s="34">
        <v>1901001</v>
      </c>
      <c r="H81" s="32" t="s">
        <v>704</v>
      </c>
      <c r="I81" s="32" t="s">
        <v>781</v>
      </c>
      <c r="J81" s="32" t="s">
        <v>640</v>
      </c>
      <c r="K81" s="75">
        <v>338.95</v>
      </c>
      <c r="L81" s="74">
        <v>12.05</v>
      </c>
      <c r="M81" s="32">
        <v>338.95</v>
      </c>
      <c r="N81" s="32"/>
      <c r="O81" s="32"/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 t="s">
        <v>470</v>
      </c>
      <c r="V81" s="32" t="s">
        <v>641</v>
      </c>
      <c r="W81" s="32" t="s">
        <v>642</v>
      </c>
    </row>
    <row r="82" spans="1:23" x14ac:dyDescent="0.3">
      <c r="A82" s="30" t="str">
        <f>VLOOKUP(I82,'Table (8)'!$B$3:$C$398,2,FALSE)</f>
        <v>ACCRD SFAS 106 PST RETIRE EXP</v>
      </c>
      <c r="B82" s="32">
        <v>50</v>
      </c>
      <c r="C82" s="32">
        <v>117</v>
      </c>
      <c r="D82" s="32" t="s">
        <v>1197</v>
      </c>
      <c r="E82" s="32" t="s">
        <v>466</v>
      </c>
      <c r="F82" s="32" t="s">
        <v>762</v>
      </c>
      <c r="G82" s="34">
        <v>1901001</v>
      </c>
      <c r="H82" s="32" t="s">
        <v>702</v>
      </c>
      <c r="I82" s="32" t="s">
        <v>779</v>
      </c>
      <c r="J82" s="32" t="s">
        <v>640</v>
      </c>
      <c r="K82" s="75">
        <v>-741381.17</v>
      </c>
      <c r="L82" s="74">
        <v>-1146488.8999999999</v>
      </c>
      <c r="M82" s="32">
        <v>-741381.17</v>
      </c>
      <c r="N82" s="32"/>
      <c r="O82" s="32"/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 t="s">
        <v>470</v>
      </c>
      <c r="V82" s="32" t="s">
        <v>641</v>
      </c>
      <c r="W82" s="32" t="s">
        <v>642</v>
      </c>
    </row>
    <row r="83" spans="1:23" x14ac:dyDescent="0.3">
      <c r="A83" s="30" t="str">
        <f>VLOOKUP(I83,'Table (8)'!$B$3:$C$398,2,FALSE)</f>
        <v>SFAS 106 PST RETIRE EXP - NON-DEDUCT CONT</v>
      </c>
      <c r="B83" s="32">
        <v>50</v>
      </c>
      <c r="C83" s="32">
        <v>117</v>
      </c>
      <c r="D83" s="32" t="s">
        <v>1197</v>
      </c>
      <c r="E83" s="32" t="s">
        <v>466</v>
      </c>
      <c r="F83" s="32" t="s">
        <v>762</v>
      </c>
      <c r="G83" s="34">
        <v>1901001</v>
      </c>
      <c r="H83" s="32" t="s">
        <v>701</v>
      </c>
      <c r="I83" s="32" t="s">
        <v>428</v>
      </c>
      <c r="J83" s="32" t="s">
        <v>640</v>
      </c>
      <c r="K83" s="75">
        <v>-896705.2</v>
      </c>
      <c r="L83" s="74">
        <v>-896705.2</v>
      </c>
      <c r="M83" s="32">
        <v>-896705.2</v>
      </c>
      <c r="N83" s="32"/>
      <c r="O83" s="32"/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 t="s">
        <v>470</v>
      </c>
      <c r="V83" s="32" t="s">
        <v>641</v>
      </c>
      <c r="W83" s="32" t="s">
        <v>642</v>
      </c>
    </row>
    <row r="84" spans="1:23" x14ac:dyDescent="0.3">
      <c r="A84" s="30" t="str">
        <f>VLOOKUP(I84,'Table (8)'!$B$3:$C$398,2,FALSE)</f>
        <v>ACCRD OPEB COSTS - SFAS 158</v>
      </c>
      <c r="B84" s="32">
        <v>50</v>
      </c>
      <c r="C84" s="32">
        <v>117</v>
      </c>
      <c r="D84" s="32" t="s">
        <v>1197</v>
      </c>
      <c r="E84" s="32" t="s">
        <v>466</v>
      </c>
      <c r="F84" s="32" t="s">
        <v>762</v>
      </c>
      <c r="G84" s="34">
        <v>1901001</v>
      </c>
      <c r="H84" s="32" t="s">
        <v>700</v>
      </c>
      <c r="I84" s="32" t="s">
        <v>778</v>
      </c>
      <c r="J84" s="32" t="s">
        <v>640</v>
      </c>
      <c r="K84" s="75">
        <v>-701725.4</v>
      </c>
      <c r="L84" s="74">
        <v>-245592.45</v>
      </c>
      <c r="M84" s="32">
        <v>-701725.4</v>
      </c>
      <c r="N84" s="32"/>
      <c r="O84" s="32"/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 t="s">
        <v>470</v>
      </c>
      <c r="V84" s="32" t="s">
        <v>641</v>
      </c>
      <c r="W84" s="32" t="s">
        <v>642</v>
      </c>
    </row>
    <row r="85" spans="1:23" x14ac:dyDescent="0.3">
      <c r="A85" s="30" t="str">
        <f>VLOOKUP(I85,'Table (8)'!$B$3:$C$398,2,FALSE)</f>
        <v>ACCRD SFAS 112 PST EMPLOY BEN</v>
      </c>
      <c r="B85" s="32">
        <v>50</v>
      </c>
      <c r="C85" s="32">
        <v>117</v>
      </c>
      <c r="D85" s="32" t="s">
        <v>1197</v>
      </c>
      <c r="E85" s="32" t="s">
        <v>466</v>
      </c>
      <c r="F85" s="32" t="s">
        <v>762</v>
      </c>
      <c r="G85" s="34">
        <v>1901001</v>
      </c>
      <c r="H85" s="32" t="s">
        <v>699</v>
      </c>
      <c r="I85" s="32" t="s">
        <v>777</v>
      </c>
      <c r="J85" s="32" t="s">
        <v>640</v>
      </c>
      <c r="K85" s="75">
        <v>1556112.95</v>
      </c>
      <c r="L85" s="74">
        <v>1168721.6200000001</v>
      </c>
      <c r="M85" s="32">
        <v>1556112.95</v>
      </c>
      <c r="N85" s="32"/>
      <c r="O85" s="32"/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 t="s">
        <v>470</v>
      </c>
      <c r="V85" s="32" t="s">
        <v>641</v>
      </c>
      <c r="W85" s="32" t="s">
        <v>642</v>
      </c>
    </row>
    <row r="86" spans="1:23" x14ac:dyDescent="0.3">
      <c r="A86" s="30" t="str">
        <f>VLOOKUP(I86,'Table (8)'!$B$3:$C$398,2,FALSE)</f>
        <v>ACCRD BOOK ARO EXPENSE - SFAS 143</v>
      </c>
      <c r="B86" s="32">
        <v>50</v>
      </c>
      <c r="C86" s="32">
        <v>117</v>
      </c>
      <c r="D86" s="32" t="s">
        <v>1197</v>
      </c>
      <c r="E86" s="32" t="s">
        <v>466</v>
      </c>
      <c r="F86" s="32" t="s">
        <v>762</v>
      </c>
      <c r="G86" s="34">
        <v>1901001</v>
      </c>
      <c r="H86" s="32" t="s">
        <v>698</v>
      </c>
      <c r="I86" s="32" t="s">
        <v>776</v>
      </c>
      <c r="J86" s="32" t="s">
        <v>640</v>
      </c>
      <c r="K86" s="75">
        <v>25180397</v>
      </c>
      <c r="L86" s="74">
        <v>22022653.5</v>
      </c>
      <c r="M86" s="32">
        <v>25180397</v>
      </c>
      <c r="N86" s="32"/>
      <c r="O86" s="32"/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 t="s">
        <v>470</v>
      </c>
      <c r="V86" s="32" t="s">
        <v>641</v>
      </c>
      <c r="W86" s="32" t="s">
        <v>642</v>
      </c>
    </row>
    <row r="87" spans="1:23" x14ac:dyDescent="0.3">
      <c r="A87" s="30" t="str">
        <f>VLOOKUP(I87,'Table (8)'!$B$3:$C$398,2,FALSE)</f>
        <v>SFAS 106 - MEDICARE SUBSIDY - NORM - (PPACA)</v>
      </c>
      <c r="B87" s="32">
        <v>50</v>
      </c>
      <c r="C87" s="32">
        <v>117</v>
      </c>
      <c r="D87" s="32" t="s">
        <v>1197</v>
      </c>
      <c r="E87" s="32" t="s">
        <v>466</v>
      </c>
      <c r="F87" s="32" t="s">
        <v>762</v>
      </c>
      <c r="G87" s="34">
        <v>1901001</v>
      </c>
      <c r="H87" s="32" t="s">
        <v>696</v>
      </c>
      <c r="I87" s="32" t="s">
        <v>775</v>
      </c>
      <c r="J87" s="32" t="s">
        <v>640</v>
      </c>
      <c r="K87" s="75">
        <v>-580407</v>
      </c>
      <c r="L87" s="74">
        <v>-580407</v>
      </c>
      <c r="M87" s="32">
        <v>-580407</v>
      </c>
      <c r="N87" s="32"/>
      <c r="O87" s="32"/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 t="s">
        <v>470</v>
      </c>
      <c r="V87" s="32" t="s">
        <v>641</v>
      </c>
      <c r="W87" s="32" t="s">
        <v>642</v>
      </c>
    </row>
    <row r="88" spans="1:23" x14ac:dyDescent="0.3">
      <c r="A88" s="30" t="str">
        <f>VLOOKUP(I88,'Table (8)'!$B$3:$C$398,2,FALSE)</f>
        <v>GROSS RECEIPTS- TAX EXPENSE</v>
      </c>
      <c r="B88" s="32">
        <v>50</v>
      </c>
      <c r="C88" s="32">
        <v>117</v>
      </c>
      <c r="D88" s="32" t="s">
        <v>1197</v>
      </c>
      <c r="E88" s="32" t="s">
        <v>466</v>
      </c>
      <c r="F88" s="32" t="s">
        <v>762</v>
      </c>
      <c r="G88" s="34">
        <v>1901001</v>
      </c>
      <c r="H88" s="32" t="s">
        <v>695</v>
      </c>
      <c r="I88" s="32" t="s">
        <v>822</v>
      </c>
      <c r="J88" s="32" t="s">
        <v>640</v>
      </c>
      <c r="K88" s="75">
        <v>24975.42</v>
      </c>
      <c r="L88" s="74">
        <v>24975.42</v>
      </c>
      <c r="M88" s="32">
        <v>24975.42</v>
      </c>
      <c r="N88" s="32"/>
      <c r="O88" s="32"/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 t="s">
        <v>470</v>
      </c>
      <c r="V88" s="32" t="s">
        <v>641</v>
      </c>
      <c r="W88" s="32" t="s">
        <v>642</v>
      </c>
    </row>
    <row r="89" spans="1:23" x14ac:dyDescent="0.3">
      <c r="A89" s="30" t="str">
        <f>VLOOKUP(I89,'Table (8)'!$B$3:$C$398,2,FALSE)</f>
        <v>FIN 48 - DEFD STATE INCOME TAXES</v>
      </c>
      <c r="B89" s="32">
        <v>50</v>
      </c>
      <c r="C89" s="32">
        <v>117</v>
      </c>
      <c r="D89" s="32" t="s">
        <v>1197</v>
      </c>
      <c r="E89" s="32" t="s">
        <v>466</v>
      </c>
      <c r="F89" s="32" t="s">
        <v>762</v>
      </c>
      <c r="G89" s="34">
        <v>1901001</v>
      </c>
      <c r="H89" s="32" t="s">
        <v>773</v>
      </c>
      <c r="I89" s="32" t="s">
        <v>772</v>
      </c>
      <c r="J89" s="32" t="s">
        <v>640</v>
      </c>
      <c r="K89" s="75">
        <v>0</v>
      </c>
      <c r="L89" s="74">
        <v>-11404.75</v>
      </c>
      <c r="M89" s="32">
        <v>0</v>
      </c>
      <c r="N89" s="32"/>
      <c r="O89" s="32"/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 t="s">
        <v>470</v>
      </c>
      <c r="V89" s="32" t="s">
        <v>641</v>
      </c>
      <c r="W89" s="32" t="s">
        <v>642</v>
      </c>
    </row>
    <row r="90" spans="1:23" x14ac:dyDescent="0.3">
      <c r="A90" s="30" t="str">
        <f>VLOOKUP(I90,'Table (8)'!$B$3:$C$398,2,FALSE)</f>
        <v>DEFD STATE INCOME TAXES</v>
      </c>
      <c r="B90" s="32">
        <v>50</v>
      </c>
      <c r="C90" s="32">
        <v>117</v>
      </c>
      <c r="D90" s="32" t="s">
        <v>1197</v>
      </c>
      <c r="E90" s="32" t="s">
        <v>466</v>
      </c>
      <c r="F90" s="32" t="s">
        <v>762</v>
      </c>
      <c r="G90" s="34">
        <v>1901001</v>
      </c>
      <c r="H90" s="32" t="s">
        <v>821</v>
      </c>
      <c r="I90" s="32" t="s">
        <v>820</v>
      </c>
      <c r="J90" s="32" t="s">
        <v>640</v>
      </c>
      <c r="K90" s="75">
        <v>1856737.75</v>
      </c>
      <c r="L90" s="74">
        <v>1697755.15</v>
      </c>
      <c r="M90" s="32">
        <v>1856737.75</v>
      </c>
      <c r="N90" s="32"/>
      <c r="O90" s="32"/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 t="s">
        <v>470</v>
      </c>
      <c r="V90" s="32" t="s">
        <v>641</v>
      </c>
      <c r="W90" s="32" t="s">
        <v>642</v>
      </c>
    </row>
    <row r="91" spans="1:23" x14ac:dyDescent="0.3">
      <c r="A91" s="30" t="str">
        <f>VLOOKUP(I91,'Table (8)'!$B$3:$C$398,2,FALSE)</f>
        <v>ACCRD SIT TX RESERVE-LNG-TERM-FIN 48</v>
      </c>
      <c r="B91" s="32">
        <v>50</v>
      </c>
      <c r="C91" s="32">
        <v>117</v>
      </c>
      <c r="D91" s="32" t="s">
        <v>1197</v>
      </c>
      <c r="E91" s="32" t="s">
        <v>466</v>
      </c>
      <c r="F91" s="32" t="s">
        <v>762</v>
      </c>
      <c r="G91" s="34">
        <v>1901001</v>
      </c>
      <c r="H91" s="32" t="s">
        <v>690</v>
      </c>
      <c r="I91" s="32" t="s">
        <v>767</v>
      </c>
      <c r="J91" s="32" t="s">
        <v>640</v>
      </c>
      <c r="K91" s="75">
        <v>-154972.39000000001</v>
      </c>
      <c r="L91" s="74">
        <v>-148212.14000000001</v>
      </c>
      <c r="M91" s="32">
        <v>-154972.39000000001</v>
      </c>
      <c r="N91" s="32"/>
      <c r="O91" s="32"/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 t="s">
        <v>470</v>
      </c>
      <c r="V91" s="32" t="s">
        <v>641</v>
      </c>
      <c r="W91" s="32" t="s">
        <v>642</v>
      </c>
    </row>
    <row r="92" spans="1:23" x14ac:dyDescent="0.3">
      <c r="A92" s="30" t="str">
        <f>VLOOKUP(I92,'Table (8)'!$B$3:$C$398,2,FALSE)</f>
        <v>ACCRD SIT TX RESERVE-LNG-TERM-FIN 48</v>
      </c>
      <c r="B92" s="32">
        <v>50</v>
      </c>
      <c r="C92" s="32">
        <v>117</v>
      </c>
      <c r="D92" s="32" t="s">
        <v>1197</v>
      </c>
      <c r="E92" s="32" t="s">
        <v>466</v>
      </c>
      <c r="F92" s="32" t="s">
        <v>762</v>
      </c>
      <c r="G92" s="34">
        <v>1901001</v>
      </c>
      <c r="H92" s="32" t="s">
        <v>766</v>
      </c>
      <c r="I92" s="32" t="s">
        <v>765</v>
      </c>
      <c r="J92" s="32" t="s">
        <v>640</v>
      </c>
      <c r="K92" s="75">
        <v>154973</v>
      </c>
      <c r="L92" s="74">
        <v>154973</v>
      </c>
      <c r="M92" s="32">
        <v>154973</v>
      </c>
      <c r="N92" s="32"/>
      <c r="O92" s="32"/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 t="s">
        <v>470</v>
      </c>
      <c r="V92" s="32" t="s">
        <v>641</v>
      </c>
      <c r="W92" s="32" t="s">
        <v>642</v>
      </c>
    </row>
    <row r="93" spans="1:23" x14ac:dyDescent="0.3">
      <c r="A93" s="30" t="str">
        <f>VLOOKUP(I93,'Table (8)'!$B$3:$C$398,2,FALSE)</f>
        <v>ACCRD SIT TX RESERVE-SHRT-TERM-FIN 48</v>
      </c>
      <c r="B93" s="32">
        <v>50</v>
      </c>
      <c r="C93" s="32">
        <v>117</v>
      </c>
      <c r="D93" s="32" t="s">
        <v>1197</v>
      </c>
      <c r="E93" s="32" t="s">
        <v>466</v>
      </c>
      <c r="F93" s="32" t="s">
        <v>762</v>
      </c>
      <c r="G93" s="34">
        <v>1901001</v>
      </c>
      <c r="H93" s="32" t="s">
        <v>689</v>
      </c>
      <c r="I93" s="32" t="s">
        <v>764</v>
      </c>
      <c r="J93" s="32" t="s">
        <v>640</v>
      </c>
      <c r="K93" s="75">
        <v>0</v>
      </c>
      <c r="L93" s="74">
        <v>3392.55</v>
      </c>
      <c r="M93" s="32">
        <v>0</v>
      </c>
      <c r="N93" s="32"/>
      <c r="O93" s="32"/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 t="s">
        <v>470</v>
      </c>
      <c r="V93" s="32" t="s">
        <v>641</v>
      </c>
      <c r="W93" s="32" t="s">
        <v>642</v>
      </c>
    </row>
    <row r="94" spans="1:23" x14ac:dyDescent="0.3">
      <c r="A94" s="30" t="str">
        <f>VLOOKUP(I94,'Table (8)'!$B$3:$C$398,2,FALSE)</f>
        <v>DEFD STATE INCOME TAXES</v>
      </c>
      <c r="B94" s="32">
        <v>50</v>
      </c>
      <c r="C94" s="32">
        <v>117</v>
      </c>
      <c r="D94" s="32" t="s">
        <v>1197</v>
      </c>
      <c r="E94" s="32" t="s">
        <v>466</v>
      </c>
      <c r="F94" s="32" t="s">
        <v>762</v>
      </c>
      <c r="G94" s="34">
        <v>1901001</v>
      </c>
      <c r="H94" s="32" t="s">
        <v>805</v>
      </c>
      <c r="I94" s="32" t="s">
        <v>804</v>
      </c>
      <c r="J94" s="32" t="s">
        <v>640</v>
      </c>
      <c r="K94" s="75">
        <v>1377793.96</v>
      </c>
      <c r="L94" s="74">
        <v>826676.39</v>
      </c>
      <c r="M94" s="32">
        <v>1377793.96</v>
      </c>
      <c r="N94" s="32"/>
      <c r="O94" s="32"/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 t="s">
        <v>470</v>
      </c>
      <c r="V94" s="32" t="s">
        <v>641</v>
      </c>
      <c r="W94" s="32" t="s">
        <v>642</v>
      </c>
    </row>
    <row r="95" spans="1:23" x14ac:dyDescent="0.3">
      <c r="A95" s="30" t="str">
        <f>VLOOKUP(I95,'Table (8)'!$B$3:$C$398,2,FALSE)</f>
        <v>IRS CAPITALIZATION ADJUSTMENT</v>
      </c>
      <c r="B95" s="32">
        <v>50</v>
      </c>
      <c r="C95" s="32">
        <v>117</v>
      </c>
      <c r="D95" s="32" t="s">
        <v>1197</v>
      </c>
      <c r="E95" s="32" t="s">
        <v>466</v>
      </c>
      <c r="F95" s="32" t="s">
        <v>762</v>
      </c>
      <c r="G95" s="34">
        <v>1901001</v>
      </c>
      <c r="H95" s="32" t="s">
        <v>683</v>
      </c>
      <c r="I95" s="32" t="s">
        <v>763</v>
      </c>
      <c r="J95" s="32" t="s">
        <v>640</v>
      </c>
      <c r="K95" s="75">
        <v>186453.87</v>
      </c>
      <c r="L95" s="74">
        <v>167861.87</v>
      </c>
      <c r="M95" s="32">
        <v>186453.87</v>
      </c>
      <c r="N95" s="32"/>
      <c r="O95" s="32"/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 t="s">
        <v>470</v>
      </c>
      <c r="V95" s="32" t="s">
        <v>641</v>
      </c>
      <c r="W95" s="32" t="s">
        <v>642</v>
      </c>
    </row>
    <row r="96" spans="1:23" x14ac:dyDescent="0.3">
      <c r="A96" s="30" t="str">
        <f>VLOOKUP(I96,'Table (8)'!$B$3:$C$398,2,FALSE)</f>
        <v>AMT CREDIT - DEFERRED</v>
      </c>
      <c r="B96" s="32">
        <v>50</v>
      </c>
      <c r="C96" s="32">
        <v>117</v>
      </c>
      <c r="D96" s="32" t="s">
        <v>1197</v>
      </c>
      <c r="E96" s="32" t="s">
        <v>466</v>
      </c>
      <c r="F96" s="32" t="s">
        <v>762</v>
      </c>
      <c r="G96" s="34">
        <v>1901001</v>
      </c>
      <c r="H96" s="32" t="s">
        <v>682</v>
      </c>
      <c r="I96" s="32" t="s">
        <v>761</v>
      </c>
      <c r="J96" s="32" t="s">
        <v>640</v>
      </c>
      <c r="K96" s="75">
        <v>6043</v>
      </c>
      <c r="L96" s="74">
        <v>6043</v>
      </c>
      <c r="M96" s="32">
        <v>6043</v>
      </c>
      <c r="N96" s="32"/>
      <c r="O96" s="32"/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 t="s">
        <v>470</v>
      </c>
      <c r="V96" s="32" t="s">
        <v>641</v>
      </c>
      <c r="W96" s="32" t="s">
        <v>642</v>
      </c>
    </row>
    <row r="97" spans="1:23" x14ac:dyDescent="0.3">
      <c r="A97" s="30" t="str">
        <f>VLOOKUP(I97,'Table (8)'!$B$3:$C$398,2,FALSE)</f>
        <v>NOL &amp; TAX CREDIT C/F - DEF TAX ASSET</v>
      </c>
      <c r="B97" s="32">
        <v>50</v>
      </c>
      <c r="C97" s="32">
        <v>180</v>
      </c>
      <c r="D97" s="32" t="s">
        <v>1199</v>
      </c>
      <c r="E97" s="32" t="s">
        <v>466</v>
      </c>
      <c r="F97" s="32" t="s">
        <v>762</v>
      </c>
      <c r="G97" s="34">
        <v>1901001</v>
      </c>
      <c r="H97" s="32" t="s">
        <v>803</v>
      </c>
      <c r="I97" s="32" t="s">
        <v>802</v>
      </c>
      <c r="J97" s="32" t="s">
        <v>640</v>
      </c>
      <c r="K97" s="75">
        <v>3770</v>
      </c>
      <c r="L97" s="74">
        <v>0</v>
      </c>
      <c r="M97" s="32">
        <v>3770</v>
      </c>
      <c r="N97" s="32"/>
      <c r="O97" s="32"/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 t="s">
        <v>470</v>
      </c>
      <c r="V97" s="32" t="s">
        <v>641</v>
      </c>
      <c r="W97" s="32" t="s">
        <v>642</v>
      </c>
    </row>
    <row r="98" spans="1:23" x14ac:dyDescent="0.3">
      <c r="A98" s="30" t="str">
        <f>VLOOKUP(I98,'Table (8)'!$B$3:$C$398,2,FALSE)</f>
        <v>INT EXP CAPITALIZED FOR TAX</v>
      </c>
      <c r="B98" s="32">
        <v>50</v>
      </c>
      <c r="C98" s="32">
        <v>180</v>
      </c>
      <c r="D98" s="32" t="s">
        <v>1199</v>
      </c>
      <c r="E98" s="32" t="s">
        <v>466</v>
      </c>
      <c r="F98" s="32" t="s">
        <v>762</v>
      </c>
      <c r="G98" s="34">
        <v>1901001</v>
      </c>
      <c r="H98" s="32" t="s">
        <v>756</v>
      </c>
      <c r="I98" s="32" t="s">
        <v>801</v>
      </c>
      <c r="J98" s="32" t="s">
        <v>640</v>
      </c>
      <c r="K98" s="75">
        <v>3646999.77</v>
      </c>
      <c r="L98" s="74">
        <v>3732997.33</v>
      </c>
      <c r="M98" s="32">
        <v>3646999.77</v>
      </c>
      <c r="N98" s="32"/>
      <c r="O98" s="32"/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 t="s">
        <v>470</v>
      </c>
      <c r="V98" s="32" t="s">
        <v>641</v>
      </c>
      <c r="W98" s="32" t="s">
        <v>642</v>
      </c>
    </row>
    <row r="99" spans="1:23" x14ac:dyDescent="0.3">
      <c r="A99" s="30" t="str">
        <f>VLOOKUP(I99,'Table (8)'!$B$3:$C$398,2,FALSE)</f>
        <v>INT EXP CAPITALIZED FOR TAX</v>
      </c>
      <c r="B99" s="32">
        <v>50</v>
      </c>
      <c r="C99" s="32">
        <v>180</v>
      </c>
      <c r="D99" s="32" t="s">
        <v>1199</v>
      </c>
      <c r="E99" s="32" t="s">
        <v>466</v>
      </c>
      <c r="F99" s="32" t="s">
        <v>762</v>
      </c>
      <c r="G99" s="34">
        <v>1901001</v>
      </c>
      <c r="H99" s="32" t="s">
        <v>800</v>
      </c>
      <c r="I99" s="32" t="s">
        <v>799</v>
      </c>
      <c r="J99" s="32" t="s">
        <v>640</v>
      </c>
      <c r="K99" s="75">
        <v>-1165548.97</v>
      </c>
      <c r="L99" s="74">
        <v>-1288533.97</v>
      </c>
      <c r="M99" s="32">
        <v>-1165548.97</v>
      </c>
      <c r="N99" s="32"/>
      <c r="O99" s="32"/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 t="s">
        <v>470</v>
      </c>
      <c r="V99" s="32" t="s">
        <v>641</v>
      </c>
      <c r="W99" s="32" t="s">
        <v>642</v>
      </c>
    </row>
    <row r="100" spans="1:23" x14ac:dyDescent="0.3">
      <c r="A100" s="30" t="str">
        <f>VLOOKUP(I100,'Table (8)'!$B$3:$C$398,2,FALSE)</f>
        <v>CIAC - BOOK RECEIPTS</v>
      </c>
      <c r="B100" s="32">
        <v>50</v>
      </c>
      <c r="C100" s="32">
        <v>180</v>
      </c>
      <c r="D100" s="32" t="s">
        <v>1199</v>
      </c>
      <c r="E100" s="32" t="s">
        <v>466</v>
      </c>
      <c r="F100" s="32" t="s">
        <v>762</v>
      </c>
      <c r="G100" s="34">
        <v>1901001</v>
      </c>
      <c r="H100" s="32" t="s">
        <v>1023</v>
      </c>
      <c r="I100" s="32" t="s">
        <v>1077</v>
      </c>
      <c r="J100" s="32" t="s">
        <v>640</v>
      </c>
      <c r="K100" s="75">
        <v>133066.96</v>
      </c>
      <c r="L100" s="74">
        <v>116922.51</v>
      </c>
      <c r="M100" s="32">
        <v>133066.96</v>
      </c>
      <c r="N100" s="32"/>
      <c r="O100" s="32"/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 t="s">
        <v>470</v>
      </c>
      <c r="V100" s="32" t="s">
        <v>641</v>
      </c>
      <c r="W100" s="32" t="s">
        <v>642</v>
      </c>
    </row>
    <row r="101" spans="1:23" x14ac:dyDescent="0.3">
      <c r="A101" s="30" t="str">
        <f>VLOOKUP(I101,'Table (8)'!$B$3:$C$398,2,FALSE)</f>
        <v>PROVS POSS REV REFDS</v>
      </c>
      <c r="B101" s="32">
        <v>50</v>
      </c>
      <c r="C101" s="32">
        <v>180</v>
      </c>
      <c r="D101" s="32" t="s">
        <v>1199</v>
      </c>
      <c r="E101" s="32" t="s">
        <v>466</v>
      </c>
      <c r="F101" s="32" t="s">
        <v>762</v>
      </c>
      <c r="G101" s="34">
        <v>1901001</v>
      </c>
      <c r="H101" s="32" t="s">
        <v>795</v>
      </c>
      <c r="I101" s="32" t="s">
        <v>794</v>
      </c>
      <c r="J101" s="32" t="s">
        <v>640</v>
      </c>
      <c r="K101" s="75">
        <v>391858.64</v>
      </c>
      <c r="L101" s="74">
        <v>555551.52</v>
      </c>
      <c r="M101" s="32">
        <v>391858.64</v>
      </c>
      <c r="N101" s="32"/>
      <c r="O101" s="32"/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 t="s">
        <v>470</v>
      </c>
      <c r="V101" s="32" t="s">
        <v>641</v>
      </c>
      <c r="W101" s="32" t="s">
        <v>642</v>
      </c>
    </row>
    <row r="102" spans="1:23" x14ac:dyDescent="0.3">
      <c r="A102" s="30" t="str">
        <f>VLOOKUP(I102,'Table (8)'!$B$3:$C$398,2,FALSE)</f>
        <v>PROV WORKER'S COMP</v>
      </c>
      <c r="B102" s="32">
        <v>50</v>
      </c>
      <c r="C102" s="32">
        <v>180</v>
      </c>
      <c r="D102" s="32" t="s">
        <v>1199</v>
      </c>
      <c r="E102" s="32" t="s">
        <v>466</v>
      </c>
      <c r="F102" s="32" t="s">
        <v>762</v>
      </c>
      <c r="G102" s="34">
        <v>1901001</v>
      </c>
      <c r="H102" s="32" t="s">
        <v>744</v>
      </c>
      <c r="I102" s="32" t="s">
        <v>793</v>
      </c>
      <c r="J102" s="32" t="s">
        <v>640</v>
      </c>
      <c r="K102" s="75">
        <v>16594.62</v>
      </c>
      <c r="L102" s="74">
        <v>26948.28</v>
      </c>
      <c r="M102" s="32">
        <v>16594.62</v>
      </c>
      <c r="N102" s="32"/>
      <c r="O102" s="32"/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 t="s">
        <v>470</v>
      </c>
      <c r="V102" s="32" t="s">
        <v>641</v>
      </c>
      <c r="W102" s="32" t="s">
        <v>642</v>
      </c>
    </row>
    <row r="103" spans="1:23" x14ac:dyDescent="0.3">
      <c r="A103" s="30" t="str">
        <f>VLOOKUP(I103,'Table (8)'!$B$3:$C$398,2,FALSE)</f>
        <v>ACCRUED BK PENSION EXPENSE</v>
      </c>
      <c r="B103" s="32">
        <v>50</v>
      </c>
      <c r="C103" s="32">
        <v>180</v>
      </c>
      <c r="D103" s="32" t="s">
        <v>1199</v>
      </c>
      <c r="E103" s="32" t="s">
        <v>466</v>
      </c>
      <c r="F103" s="32" t="s">
        <v>762</v>
      </c>
      <c r="G103" s="34">
        <v>1901001</v>
      </c>
      <c r="H103" s="32" t="s">
        <v>56</v>
      </c>
      <c r="I103" s="32" t="s">
        <v>536</v>
      </c>
      <c r="J103" s="32" t="s">
        <v>640</v>
      </c>
      <c r="K103" s="75">
        <v>-173012.11</v>
      </c>
      <c r="L103" s="74">
        <v>-139491.20000000001</v>
      </c>
      <c r="M103" s="32">
        <v>-173012.11</v>
      </c>
      <c r="N103" s="32"/>
      <c r="O103" s="32"/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 t="s">
        <v>470</v>
      </c>
      <c r="V103" s="32" t="s">
        <v>641</v>
      </c>
      <c r="W103" s="32" t="s">
        <v>642</v>
      </c>
    </row>
    <row r="104" spans="1:23" x14ac:dyDescent="0.3">
      <c r="A104" s="30" t="str">
        <f>VLOOKUP(I104,'Table (8)'!$B$3:$C$398,2,FALSE)</f>
        <v>BK PROV UNCOLL ACCTS</v>
      </c>
      <c r="B104" s="32">
        <v>50</v>
      </c>
      <c r="C104" s="32">
        <v>180</v>
      </c>
      <c r="D104" s="32" t="s">
        <v>1199</v>
      </c>
      <c r="E104" s="32" t="s">
        <v>466</v>
      </c>
      <c r="F104" s="32" t="s">
        <v>762</v>
      </c>
      <c r="G104" s="34">
        <v>1901001</v>
      </c>
      <c r="H104" s="32" t="s">
        <v>792</v>
      </c>
      <c r="I104" s="32" t="s">
        <v>791</v>
      </c>
      <c r="J104" s="32" t="s">
        <v>640</v>
      </c>
      <c r="K104" s="75">
        <v>3000.81</v>
      </c>
      <c r="L104" s="74">
        <v>3000.81</v>
      </c>
      <c r="M104" s="32">
        <v>3000.81</v>
      </c>
      <c r="N104" s="32"/>
      <c r="O104" s="32"/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 t="s">
        <v>470</v>
      </c>
      <c r="V104" s="32" t="s">
        <v>641</v>
      </c>
      <c r="W104" s="32" t="s">
        <v>642</v>
      </c>
    </row>
    <row r="105" spans="1:23" x14ac:dyDescent="0.3">
      <c r="A105" s="30" t="str">
        <f>VLOOKUP(I105,'Table (8)'!$B$3:$C$398,2,FALSE)</f>
        <v>ACCRD COMPANYWIDE INCENTV PLAN</v>
      </c>
      <c r="B105" s="32">
        <v>50</v>
      </c>
      <c r="C105" s="32">
        <v>180</v>
      </c>
      <c r="D105" s="32" t="s">
        <v>1199</v>
      </c>
      <c r="E105" s="32" t="s">
        <v>466</v>
      </c>
      <c r="F105" s="32" t="s">
        <v>762</v>
      </c>
      <c r="G105" s="34">
        <v>1901001</v>
      </c>
      <c r="H105" s="32" t="s">
        <v>734</v>
      </c>
      <c r="I105" s="32" t="s">
        <v>790</v>
      </c>
      <c r="J105" s="32" t="s">
        <v>640</v>
      </c>
      <c r="K105" s="75">
        <v>69655.320000000007</v>
      </c>
      <c r="L105" s="74">
        <v>106687.48</v>
      </c>
      <c r="M105" s="32">
        <v>69655.320000000007</v>
      </c>
      <c r="N105" s="32"/>
      <c r="O105" s="32"/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 t="s">
        <v>470</v>
      </c>
      <c r="V105" s="32" t="s">
        <v>641</v>
      </c>
      <c r="W105" s="32" t="s">
        <v>642</v>
      </c>
    </row>
    <row r="106" spans="1:23" x14ac:dyDescent="0.3">
      <c r="A106" s="30" t="str">
        <f>VLOOKUP(I106,'Table (8)'!$B$3:$C$398,2,FALSE)</f>
        <v>ACCRUED BOOK VACATION PAY</v>
      </c>
      <c r="B106" s="32">
        <v>50</v>
      </c>
      <c r="C106" s="32">
        <v>180</v>
      </c>
      <c r="D106" s="32" t="s">
        <v>1199</v>
      </c>
      <c r="E106" s="32" t="s">
        <v>466</v>
      </c>
      <c r="F106" s="32" t="s">
        <v>762</v>
      </c>
      <c r="G106" s="34">
        <v>1901001</v>
      </c>
      <c r="H106" s="32" t="s">
        <v>732</v>
      </c>
      <c r="I106" s="32" t="s">
        <v>789</v>
      </c>
      <c r="J106" s="32" t="s">
        <v>640</v>
      </c>
      <c r="K106" s="75">
        <v>-40817.26</v>
      </c>
      <c r="L106" s="74">
        <v>-23603.03</v>
      </c>
      <c r="M106" s="32">
        <v>-40817.26</v>
      </c>
      <c r="N106" s="32"/>
      <c r="O106" s="32"/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 t="s">
        <v>470</v>
      </c>
      <c r="V106" s="32" t="s">
        <v>641</v>
      </c>
      <c r="W106" s="32" t="s">
        <v>642</v>
      </c>
    </row>
    <row r="107" spans="1:23" x14ac:dyDescent="0.3">
      <c r="A107" s="30" t="str">
        <f>VLOOKUP(I107,'Table (8)'!$B$3:$C$398,2,FALSE)</f>
        <v>ACCRUED INTEREST-LONG-TERM - FIN 48</v>
      </c>
      <c r="B107" s="32">
        <v>50</v>
      </c>
      <c r="C107" s="32">
        <v>180</v>
      </c>
      <c r="D107" s="32" t="s">
        <v>1199</v>
      </c>
      <c r="E107" s="32" t="s">
        <v>466</v>
      </c>
      <c r="F107" s="32" t="s">
        <v>762</v>
      </c>
      <c r="G107" s="34">
        <v>1901001</v>
      </c>
      <c r="H107" s="32" t="s">
        <v>728</v>
      </c>
      <c r="I107" s="32" t="s">
        <v>788</v>
      </c>
      <c r="J107" s="32" t="s">
        <v>640</v>
      </c>
      <c r="K107" s="75">
        <v>-77707</v>
      </c>
      <c r="L107" s="74">
        <v>-77525</v>
      </c>
      <c r="M107" s="32">
        <v>-77707</v>
      </c>
      <c r="N107" s="32"/>
      <c r="O107" s="32"/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 t="s">
        <v>470</v>
      </c>
      <c r="V107" s="32" t="s">
        <v>641</v>
      </c>
      <c r="W107" s="32" t="s">
        <v>642</v>
      </c>
    </row>
    <row r="108" spans="1:23" x14ac:dyDescent="0.3">
      <c r="A108" s="30" t="str">
        <f>VLOOKUP(I108,'Table (8)'!$B$3:$C$398,2,FALSE)</f>
        <v>ACCRUED INTEREST-LONG-TERM - FIN 48</v>
      </c>
      <c r="B108" s="32">
        <v>50</v>
      </c>
      <c r="C108" s="32">
        <v>180</v>
      </c>
      <c r="D108" s="32" t="s">
        <v>1199</v>
      </c>
      <c r="E108" s="32" t="s">
        <v>466</v>
      </c>
      <c r="F108" s="32" t="s">
        <v>762</v>
      </c>
      <c r="G108" s="34">
        <v>1901001</v>
      </c>
      <c r="H108" s="32" t="s">
        <v>787</v>
      </c>
      <c r="I108" s="32" t="s">
        <v>786</v>
      </c>
      <c r="J108" s="32" t="s">
        <v>640</v>
      </c>
      <c r="K108" s="75">
        <v>77302</v>
      </c>
      <c r="L108" s="74">
        <v>77302</v>
      </c>
      <c r="M108" s="32">
        <v>77302</v>
      </c>
      <c r="N108" s="32"/>
      <c r="O108" s="32"/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 t="s">
        <v>470</v>
      </c>
      <c r="V108" s="32" t="s">
        <v>641</v>
      </c>
      <c r="W108" s="32" t="s">
        <v>642</v>
      </c>
    </row>
    <row r="109" spans="1:23" x14ac:dyDescent="0.3">
      <c r="A109" s="30" t="str">
        <f>VLOOKUP(I109,'Table (8)'!$B$3:$C$398,2,FALSE)</f>
        <v>ACCRUED INTEREST-SHORT-TERM - FIN 48</v>
      </c>
      <c r="B109" s="32">
        <v>50</v>
      </c>
      <c r="C109" s="32">
        <v>180</v>
      </c>
      <c r="D109" s="32" t="s">
        <v>1199</v>
      </c>
      <c r="E109" s="32" t="s">
        <v>466</v>
      </c>
      <c r="F109" s="32" t="s">
        <v>762</v>
      </c>
      <c r="G109" s="34">
        <v>1901001</v>
      </c>
      <c r="H109" s="32" t="s">
        <v>727</v>
      </c>
      <c r="I109" s="32" t="s">
        <v>785</v>
      </c>
      <c r="J109" s="32" t="s">
        <v>640</v>
      </c>
      <c r="K109" s="75">
        <v>0</v>
      </c>
      <c r="L109" s="74">
        <v>97.3</v>
      </c>
      <c r="M109" s="32">
        <v>0</v>
      </c>
      <c r="N109" s="32"/>
      <c r="O109" s="32"/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 t="s">
        <v>470</v>
      </c>
      <c r="V109" s="32" t="s">
        <v>641</v>
      </c>
      <c r="W109" s="32" t="s">
        <v>642</v>
      </c>
    </row>
    <row r="110" spans="1:23" x14ac:dyDescent="0.3">
      <c r="A110" s="30" t="str">
        <f>VLOOKUP(I110,'Table (8)'!$B$3:$C$398,2,FALSE)</f>
        <v>ACCRUED STATE INCOME TAX EXP</v>
      </c>
      <c r="B110" s="32">
        <v>50</v>
      </c>
      <c r="C110" s="32">
        <v>180</v>
      </c>
      <c r="D110" s="32" t="s">
        <v>1199</v>
      </c>
      <c r="E110" s="32" t="s">
        <v>466</v>
      </c>
      <c r="F110" s="32" t="s">
        <v>762</v>
      </c>
      <c r="G110" s="34">
        <v>1901001</v>
      </c>
      <c r="H110" s="32" t="s">
        <v>726</v>
      </c>
      <c r="I110" s="32" t="s">
        <v>784</v>
      </c>
      <c r="J110" s="32" t="s">
        <v>640</v>
      </c>
      <c r="K110" s="75">
        <v>490295.5</v>
      </c>
      <c r="L110" s="74">
        <v>490295.5</v>
      </c>
      <c r="M110" s="32">
        <v>490295.5</v>
      </c>
      <c r="N110" s="32"/>
      <c r="O110" s="32"/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 t="s">
        <v>470</v>
      </c>
      <c r="V110" s="32" t="s">
        <v>641</v>
      </c>
      <c r="W110" s="32" t="s">
        <v>642</v>
      </c>
    </row>
    <row r="111" spans="1:23" x14ac:dyDescent="0.3">
      <c r="A111" s="30" t="str">
        <f>VLOOKUP(I111,'Table (8)'!$B$3:$C$398,2,FALSE)</f>
        <v>ACCRUED RTO CARRYING CHARGES</v>
      </c>
      <c r="B111" s="32">
        <v>50</v>
      </c>
      <c r="C111" s="32">
        <v>180</v>
      </c>
      <c r="D111" s="32" t="s">
        <v>1199</v>
      </c>
      <c r="E111" s="32" t="s">
        <v>466</v>
      </c>
      <c r="F111" s="32" t="s">
        <v>762</v>
      </c>
      <c r="G111" s="34">
        <v>1901001</v>
      </c>
      <c r="H111" s="32" t="s">
        <v>724</v>
      </c>
      <c r="I111" s="32" t="s">
        <v>1130</v>
      </c>
      <c r="J111" s="32" t="s">
        <v>640</v>
      </c>
      <c r="K111" s="75">
        <v>0.01</v>
      </c>
      <c r="L111" s="74">
        <v>0.01</v>
      </c>
      <c r="M111" s="32">
        <v>0.01</v>
      </c>
      <c r="N111" s="32"/>
      <c r="O111" s="32"/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 t="s">
        <v>470</v>
      </c>
      <c r="V111" s="32" t="s">
        <v>641</v>
      </c>
      <c r="W111" s="32" t="s">
        <v>642</v>
      </c>
    </row>
    <row r="112" spans="1:23" x14ac:dyDescent="0.3">
      <c r="A112" s="30" t="str">
        <f>VLOOKUP(I112,'Table (8)'!$B$3:$C$398,2,FALSE)</f>
        <v>DEFD BK CONTRACT REVENUE</v>
      </c>
      <c r="B112" s="32">
        <v>50</v>
      </c>
      <c r="C112" s="32">
        <v>180</v>
      </c>
      <c r="D112" s="32" t="s">
        <v>1199</v>
      </c>
      <c r="E112" s="32" t="s">
        <v>466</v>
      </c>
      <c r="F112" s="32" t="s">
        <v>762</v>
      </c>
      <c r="G112" s="34">
        <v>1901001</v>
      </c>
      <c r="H112" s="32" t="s">
        <v>717</v>
      </c>
      <c r="I112" s="32" t="s">
        <v>783</v>
      </c>
      <c r="J112" s="32" t="s">
        <v>640</v>
      </c>
      <c r="K112" s="75">
        <v>26621.46</v>
      </c>
      <c r="L112" s="74">
        <v>26789.360000000001</v>
      </c>
      <c r="M112" s="32">
        <v>26621.46</v>
      </c>
      <c r="N112" s="32"/>
      <c r="O112" s="32"/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 t="s">
        <v>470</v>
      </c>
      <c r="V112" s="32" t="s">
        <v>641</v>
      </c>
      <c r="W112" s="32" t="s">
        <v>642</v>
      </c>
    </row>
    <row r="113" spans="1:23" x14ac:dyDescent="0.3">
      <c r="A113" s="30" t="str">
        <f>VLOOKUP(I113,'Table (8)'!$B$3:$C$398,2,FALSE)</f>
        <v>CAPITALIZED SOFTWARE COSTS-TAX</v>
      </c>
      <c r="B113" s="32">
        <v>50</v>
      </c>
      <c r="C113" s="32">
        <v>180</v>
      </c>
      <c r="D113" s="32" t="s">
        <v>1199</v>
      </c>
      <c r="E113" s="32" t="s">
        <v>466</v>
      </c>
      <c r="F113" s="32" t="s">
        <v>762</v>
      </c>
      <c r="G113" s="34">
        <v>1901001</v>
      </c>
      <c r="H113" s="32" t="s">
        <v>704</v>
      </c>
      <c r="I113" s="32" t="s">
        <v>781</v>
      </c>
      <c r="J113" s="32" t="s">
        <v>640</v>
      </c>
      <c r="K113" s="75">
        <v>52.7</v>
      </c>
      <c r="L113" s="74">
        <v>-35.15</v>
      </c>
      <c r="M113" s="32">
        <v>52.7</v>
      </c>
      <c r="N113" s="32"/>
      <c r="O113" s="32"/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 t="s">
        <v>470</v>
      </c>
      <c r="V113" s="32" t="s">
        <v>641</v>
      </c>
      <c r="W113" s="32" t="s">
        <v>642</v>
      </c>
    </row>
    <row r="114" spans="1:23" x14ac:dyDescent="0.3">
      <c r="A114" s="30" t="str">
        <f>VLOOKUP(I114,'Table (8)'!$B$3:$C$398,2,FALSE)</f>
        <v>ACCRD SFAS 106 PST RETIRE EXP</v>
      </c>
      <c r="B114" s="32">
        <v>50</v>
      </c>
      <c r="C114" s="32">
        <v>180</v>
      </c>
      <c r="D114" s="32" t="s">
        <v>1199</v>
      </c>
      <c r="E114" s="32" t="s">
        <v>466</v>
      </c>
      <c r="F114" s="32" t="s">
        <v>762</v>
      </c>
      <c r="G114" s="34">
        <v>1901001</v>
      </c>
      <c r="H114" s="32" t="s">
        <v>702</v>
      </c>
      <c r="I114" s="32" t="s">
        <v>779</v>
      </c>
      <c r="J114" s="32" t="s">
        <v>640</v>
      </c>
      <c r="K114" s="75">
        <v>-153047.48000000001</v>
      </c>
      <c r="L114" s="74">
        <v>-253524.59</v>
      </c>
      <c r="M114" s="32">
        <v>-153047.48000000001</v>
      </c>
      <c r="N114" s="32"/>
      <c r="O114" s="32"/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 t="s">
        <v>470</v>
      </c>
      <c r="V114" s="32" t="s">
        <v>641</v>
      </c>
      <c r="W114" s="32" t="s">
        <v>642</v>
      </c>
    </row>
    <row r="115" spans="1:23" x14ac:dyDescent="0.3">
      <c r="A115" s="30" t="str">
        <f>VLOOKUP(I115,'Table (8)'!$B$3:$C$398,2,FALSE)</f>
        <v>SFAS 106 PST RETIRE EXP - NON-DEDUCT CONT</v>
      </c>
      <c r="B115" s="32">
        <v>50</v>
      </c>
      <c r="C115" s="32">
        <v>180</v>
      </c>
      <c r="D115" s="32" t="s">
        <v>1199</v>
      </c>
      <c r="E115" s="32" t="s">
        <v>466</v>
      </c>
      <c r="F115" s="32" t="s">
        <v>762</v>
      </c>
      <c r="G115" s="34">
        <v>1901001</v>
      </c>
      <c r="H115" s="32" t="s">
        <v>701</v>
      </c>
      <c r="I115" s="32" t="s">
        <v>428</v>
      </c>
      <c r="J115" s="32" t="s">
        <v>640</v>
      </c>
      <c r="K115" s="75">
        <v>110629.75</v>
      </c>
      <c r="L115" s="74">
        <v>110629.75</v>
      </c>
      <c r="M115" s="32">
        <v>110629.75</v>
      </c>
      <c r="N115" s="32"/>
      <c r="O115" s="32"/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 t="s">
        <v>470</v>
      </c>
      <c r="V115" s="32" t="s">
        <v>641</v>
      </c>
      <c r="W115" s="32" t="s">
        <v>642</v>
      </c>
    </row>
    <row r="116" spans="1:23" x14ac:dyDescent="0.3">
      <c r="A116" s="30" t="str">
        <f>VLOOKUP(I116,'Table (8)'!$B$3:$C$398,2,FALSE)</f>
        <v>ACCRD OPEB COSTS - SFAS 158</v>
      </c>
      <c r="B116" s="32">
        <v>50</v>
      </c>
      <c r="C116" s="32">
        <v>180</v>
      </c>
      <c r="D116" s="32" t="s">
        <v>1199</v>
      </c>
      <c r="E116" s="32" t="s">
        <v>466</v>
      </c>
      <c r="F116" s="32" t="s">
        <v>762</v>
      </c>
      <c r="G116" s="34">
        <v>1901001</v>
      </c>
      <c r="H116" s="32" t="s">
        <v>700</v>
      </c>
      <c r="I116" s="32" t="s">
        <v>778</v>
      </c>
      <c r="J116" s="32" t="s">
        <v>640</v>
      </c>
      <c r="K116" s="75">
        <v>120792.7</v>
      </c>
      <c r="L116" s="74">
        <v>206626</v>
      </c>
      <c r="M116" s="32">
        <v>120792.7</v>
      </c>
      <c r="N116" s="32"/>
      <c r="O116" s="32"/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 t="s">
        <v>470</v>
      </c>
      <c r="V116" s="32" t="s">
        <v>641</v>
      </c>
      <c r="W116" s="32" t="s">
        <v>642</v>
      </c>
    </row>
    <row r="117" spans="1:23" x14ac:dyDescent="0.3">
      <c r="A117" s="30" t="str">
        <f>VLOOKUP(I117,'Table (8)'!$B$3:$C$398,2,FALSE)</f>
        <v>ACCRD SFAS 112 PST EMPLOY BEN</v>
      </c>
      <c r="B117" s="32">
        <v>50</v>
      </c>
      <c r="C117" s="32">
        <v>180</v>
      </c>
      <c r="D117" s="32" t="s">
        <v>1199</v>
      </c>
      <c r="E117" s="32" t="s">
        <v>466</v>
      </c>
      <c r="F117" s="32" t="s">
        <v>762</v>
      </c>
      <c r="G117" s="34">
        <v>1901001</v>
      </c>
      <c r="H117" s="32" t="s">
        <v>699</v>
      </c>
      <c r="I117" s="32" t="s">
        <v>777</v>
      </c>
      <c r="J117" s="32" t="s">
        <v>640</v>
      </c>
      <c r="K117" s="75">
        <v>26694.080000000002</v>
      </c>
      <c r="L117" s="74">
        <v>16631.16</v>
      </c>
      <c r="M117" s="32">
        <v>26694.080000000002</v>
      </c>
      <c r="N117" s="32"/>
      <c r="O117" s="32"/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 t="s">
        <v>470</v>
      </c>
      <c r="V117" s="32" t="s">
        <v>641</v>
      </c>
      <c r="W117" s="32" t="s">
        <v>642</v>
      </c>
    </row>
    <row r="118" spans="1:23" x14ac:dyDescent="0.3">
      <c r="A118" s="30" t="str">
        <f>VLOOKUP(I118,'Table (8)'!$B$3:$C$398,2,FALSE)</f>
        <v>FIN 48 - DEFD STATE INCOME TAXES</v>
      </c>
      <c r="B118" s="32">
        <v>50</v>
      </c>
      <c r="C118" s="32">
        <v>180</v>
      </c>
      <c r="D118" s="32" t="s">
        <v>1199</v>
      </c>
      <c r="E118" s="32" t="s">
        <v>466</v>
      </c>
      <c r="F118" s="32" t="s">
        <v>762</v>
      </c>
      <c r="G118" s="34">
        <v>1901001</v>
      </c>
      <c r="H118" s="32" t="s">
        <v>773</v>
      </c>
      <c r="I118" s="32" t="s">
        <v>772</v>
      </c>
      <c r="J118" s="32" t="s">
        <v>640</v>
      </c>
      <c r="K118" s="75">
        <v>0</v>
      </c>
      <c r="L118" s="74">
        <v>-1164.45</v>
      </c>
      <c r="M118" s="32">
        <v>0</v>
      </c>
      <c r="N118" s="32"/>
      <c r="O118" s="32"/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 t="s">
        <v>470</v>
      </c>
      <c r="V118" s="32" t="s">
        <v>641</v>
      </c>
      <c r="W118" s="32" t="s">
        <v>642</v>
      </c>
    </row>
    <row r="119" spans="1:23" x14ac:dyDescent="0.3">
      <c r="A119" s="30" t="str">
        <f>VLOOKUP(I119,'Table (8)'!$B$3:$C$398,2,FALSE)</f>
        <v>ACCRD SIT TX RESERVE-LNG-TERM-FIN 48</v>
      </c>
      <c r="B119" s="32">
        <v>50</v>
      </c>
      <c r="C119" s="32">
        <v>180</v>
      </c>
      <c r="D119" s="32" t="s">
        <v>1199</v>
      </c>
      <c r="E119" s="32" t="s">
        <v>466</v>
      </c>
      <c r="F119" s="32" t="s">
        <v>762</v>
      </c>
      <c r="G119" s="34">
        <v>1901001</v>
      </c>
      <c r="H119" s="32" t="s">
        <v>690</v>
      </c>
      <c r="I119" s="32" t="s">
        <v>767</v>
      </c>
      <c r="J119" s="32" t="s">
        <v>640</v>
      </c>
      <c r="K119" s="75">
        <v>-103548.14</v>
      </c>
      <c r="L119" s="74">
        <v>-103077.04</v>
      </c>
      <c r="M119" s="32">
        <v>-103548.14</v>
      </c>
      <c r="N119" s="32"/>
      <c r="O119" s="32"/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 t="s">
        <v>470</v>
      </c>
      <c r="V119" s="32" t="s">
        <v>641</v>
      </c>
      <c r="W119" s="32" t="s">
        <v>642</v>
      </c>
    </row>
    <row r="120" spans="1:23" x14ac:dyDescent="0.3">
      <c r="A120" s="30" t="str">
        <f>VLOOKUP(I120,'Table (8)'!$B$3:$C$398,2,FALSE)</f>
        <v>ACCRD SIT TX RESERVE-LNG-TERM-FIN 48</v>
      </c>
      <c r="B120" s="32">
        <v>50</v>
      </c>
      <c r="C120" s="32">
        <v>180</v>
      </c>
      <c r="D120" s="32" t="s">
        <v>1199</v>
      </c>
      <c r="E120" s="32" t="s">
        <v>466</v>
      </c>
      <c r="F120" s="32" t="s">
        <v>762</v>
      </c>
      <c r="G120" s="34">
        <v>1901001</v>
      </c>
      <c r="H120" s="32" t="s">
        <v>766</v>
      </c>
      <c r="I120" s="32" t="s">
        <v>765</v>
      </c>
      <c r="J120" s="32" t="s">
        <v>640</v>
      </c>
      <c r="K120" s="75">
        <v>103548</v>
      </c>
      <c r="L120" s="74">
        <v>103548</v>
      </c>
      <c r="M120" s="32">
        <v>103548</v>
      </c>
      <c r="N120" s="32"/>
      <c r="O120" s="32"/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 t="s">
        <v>470</v>
      </c>
      <c r="V120" s="32" t="s">
        <v>641</v>
      </c>
      <c r="W120" s="32" t="s">
        <v>642</v>
      </c>
    </row>
    <row r="121" spans="1:23" x14ac:dyDescent="0.3">
      <c r="A121" s="30" t="str">
        <f>VLOOKUP(I121,'Table (8)'!$B$3:$C$398,2,FALSE)</f>
        <v>ACCRD SIT TX RESERVE-SHRT-TERM-FIN 48</v>
      </c>
      <c r="B121" s="32">
        <v>50</v>
      </c>
      <c r="C121" s="32">
        <v>180</v>
      </c>
      <c r="D121" s="32" t="s">
        <v>1199</v>
      </c>
      <c r="E121" s="32" t="s">
        <v>466</v>
      </c>
      <c r="F121" s="32" t="s">
        <v>762</v>
      </c>
      <c r="G121" s="34">
        <v>1901001</v>
      </c>
      <c r="H121" s="32" t="s">
        <v>689</v>
      </c>
      <c r="I121" s="32" t="s">
        <v>764</v>
      </c>
      <c r="J121" s="32" t="s">
        <v>640</v>
      </c>
      <c r="K121" s="75">
        <v>0</v>
      </c>
      <c r="L121" s="74">
        <v>651</v>
      </c>
      <c r="M121" s="32">
        <v>0</v>
      </c>
      <c r="N121" s="32"/>
      <c r="O121" s="32"/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 t="s">
        <v>470</v>
      </c>
      <c r="V121" s="32" t="s">
        <v>641</v>
      </c>
      <c r="W121" s="32" t="s">
        <v>642</v>
      </c>
    </row>
    <row r="122" spans="1:23" x14ac:dyDescent="0.3">
      <c r="A122" s="30" t="str">
        <f>VLOOKUP(I122,'Table (8)'!$B$3:$C$398,2,FALSE)</f>
        <v>AMT CREDIT - DEFERRED</v>
      </c>
      <c r="B122" s="32">
        <v>50</v>
      </c>
      <c r="C122" s="32">
        <v>180</v>
      </c>
      <c r="D122" s="32" t="s">
        <v>1199</v>
      </c>
      <c r="E122" s="32" t="s">
        <v>466</v>
      </c>
      <c r="F122" s="32" t="s">
        <v>762</v>
      </c>
      <c r="G122" s="34">
        <v>1901001</v>
      </c>
      <c r="H122" s="32" t="s">
        <v>682</v>
      </c>
      <c r="I122" s="32" t="s">
        <v>761</v>
      </c>
      <c r="J122" s="32" t="s">
        <v>640</v>
      </c>
      <c r="K122" s="75">
        <v>8065</v>
      </c>
      <c r="L122" s="74">
        <v>8065</v>
      </c>
      <c r="M122" s="32">
        <v>8065</v>
      </c>
      <c r="N122" s="32"/>
      <c r="O122" s="32"/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 t="s">
        <v>470</v>
      </c>
      <c r="V122" s="32" t="s">
        <v>641</v>
      </c>
      <c r="W122" s="32" t="s">
        <v>642</v>
      </c>
    </row>
    <row r="123" spans="1:23" x14ac:dyDescent="0.3">
      <c r="K123" s="73"/>
      <c r="L123" s="72"/>
    </row>
    <row r="124" spans="1:23" x14ac:dyDescent="0.3">
      <c r="K124" s="71">
        <f>SUBTOTAL(9,K3:K123)</f>
        <v>28295412.390000004</v>
      </c>
      <c r="L124" s="70">
        <f>SUBTOTAL(9,L3:L123)</f>
        <v>19787103.31000001</v>
      </c>
    </row>
  </sheetData>
  <autoFilter ref="A2:W122"/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8"/>
  <sheetViews>
    <sheetView workbookViewId="0">
      <pane ySplit="2" topLeftCell="A3" activePane="bottomLeft" state="frozen"/>
      <selection sqref="A1:S88"/>
      <selection pane="bottomLeft" sqref="A1:S88"/>
    </sheetView>
  </sheetViews>
  <sheetFormatPr defaultColWidth="9.109375" defaultRowHeight="13.2" x14ac:dyDescent="0.25"/>
  <cols>
    <col min="1" max="1" width="9.109375" style="78"/>
    <col min="2" max="2" width="11.33203125" style="78" bestFit="1" customWidth="1"/>
    <col min="3" max="3" width="67" style="78" bestFit="1" customWidth="1"/>
    <col min="4" max="16384" width="9.109375" style="78"/>
  </cols>
  <sheetData>
    <row r="2" spans="2:3" x14ac:dyDescent="0.25">
      <c r="B2" s="82" t="s">
        <v>140</v>
      </c>
      <c r="C2" s="81" t="s">
        <v>865</v>
      </c>
    </row>
    <row r="3" spans="2:3" x14ac:dyDescent="0.25">
      <c r="B3" s="79" t="s">
        <v>142</v>
      </c>
      <c r="C3" s="79" t="s">
        <v>143</v>
      </c>
    </row>
    <row r="4" spans="2:3" x14ac:dyDescent="0.25">
      <c r="B4" s="79" t="s">
        <v>802</v>
      </c>
      <c r="C4" s="79" t="s">
        <v>757</v>
      </c>
    </row>
    <row r="5" spans="2:3" x14ac:dyDescent="0.25">
      <c r="B5" s="79" t="s">
        <v>846</v>
      </c>
      <c r="C5" s="79" t="s">
        <v>757</v>
      </c>
    </row>
    <row r="6" spans="2:3" x14ac:dyDescent="0.25">
      <c r="B6" s="79" t="s">
        <v>864</v>
      </c>
      <c r="C6" s="79" t="s">
        <v>757</v>
      </c>
    </row>
    <row r="7" spans="2:3" x14ac:dyDescent="0.25">
      <c r="B7" s="79" t="s">
        <v>552</v>
      </c>
      <c r="C7" s="79" t="s">
        <v>757</v>
      </c>
    </row>
    <row r="8" spans="2:3" x14ac:dyDescent="0.25">
      <c r="B8" s="79" t="s">
        <v>144</v>
      </c>
      <c r="C8" s="80" t="s">
        <v>82</v>
      </c>
    </row>
    <row r="9" spans="2:3" x14ac:dyDescent="0.25">
      <c r="B9" s="79" t="s">
        <v>145</v>
      </c>
      <c r="C9" s="80" t="s">
        <v>82</v>
      </c>
    </row>
    <row r="10" spans="2:3" x14ac:dyDescent="0.25">
      <c r="B10" s="79" t="s">
        <v>469</v>
      </c>
      <c r="C10" s="80" t="s">
        <v>82</v>
      </c>
    </row>
    <row r="11" spans="2:3" x14ac:dyDescent="0.25">
      <c r="B11" s="79" t="s">
        <v>472</v>
      </c>
      <c r="C11" s="80" t="s">
        <v>82</v>
      </c>
    </row>
    <row r="12" spans="2:3" x14ac:dyDescent="0.25">
      <c r="B12" s="79" t="s">
        <v>146</v>
      </c>
      <c r="C12" s="79" t="s">
        <v>147</v>
      </c>
    </row>
    <row r="13" spans="2:3" x14ac:dyDescent="0.25">
      <c r="B13" s="79" t="s">
        <v>148</v>
      </c>
      <c r="C13" s="80" t="s">
        <v>82</v>
      </c>
    </row>
    <row r="14" spans="2:3" x14ac:dyDescent="0.25">
      <c r="B14" s="79" t="s">
        <v>149</v>
      </c>
      <c r="C14" s="80" t="s">
        <v>82</v>
      </c>
    </row>
    <row r="15" spans="2:3" x14ac:dyDescent="0.25">
      <c r="B15" s="79" t="s">
        <v>474</v>
      </c>
      <c r="C15" s="80" t="s">
        <v>82</v>
      </c>
    </row>
    <row r="16" spans="2:3" x14ac:dyDescent="0.25">
      <c r="B16" s="79" t="s">
        <v>476</v>
      </c>
      <c r="C16" s="80" t="s">
        <v>82</v>
      </c>
    </row>
    <row r="17" spans="2:3" x14ac:dyDescent="0.25">
      <c r="B17" s="79" t="s">
        <v>150</v>
      </c>
      <c r="C17" s="80" t="s">
        <v>82</v>
      </c>
    </row>
    <row r="18" spans="2:3" x14ac:dyDescent="0.25">
      <c r="B18" s="79" t="s">
        <v>151</v>
      </c>
      <c r="C18" s="80" t="s">
        <v>82</v>
      </c>
    </row>
    <row r="19" spans="2:3" x14ac:dyDescent="0.25">
      <c r="B19" s="79" t="s">
        <v>152</v>
      </c>
      <c r="C19" s="80" t="s">
        <v>82</v>
      </c>
    </row>
    <row r="20" spans="2:3" x14ac:dyDescent="0.25">
      <c r="B20" s="79" t="s">
        <v>480</v>
      </c>
      <c r="C20" s="80" t="s">
        <v>82</v>
      </c>
    </row>
    <row r="21" spans="2:3" x14ac:dyDescent="0.25">
      <c r="B21" s="79" t="s">
        <v>154</v>
      </c>
      <c r="C21" s="79" t="s">
        <v>155</v>
      </c>
    </row>
    <row r="22" spans="2:3" x14ac:dyDescent="0.25">
      <c r="B22" s="79" t="s">
        <v>156</v>
      </c>
      <c r="C22" s="79" t="s">
        <v>157</v>
      </c>
    </row>
    <row r="23" spans="2:3" x14ac:dyDescent="0.25">
      <c r="B23" s="79" t="s">
        <v>158</v>
      </c>
      <c r="C23" s="79" t="s">
        <v>159</v>
      </c>
    </row>
    <row r="24" spans="2:3" x14ac:dyDescent="0.25">
      <c r="B24" s="79" t="s">
        <v>160</v>
      </c>
      <c r="C24" s="79" t="s">
        <v>97</v>
      </c>
    </row>
    <row r="25" spans="2:3" x14ac:dyDescent="0.25">
      <c r="B25" s="79" t="s">
        <v>161</v>
      </c>
      <c r="C25" s="80" t="s">
        <v>82</v>
      </c>
    </row>
    <row r="26" spans="2:3" x14ac:dyDescent="0.25">
      <c r="B26" s="79" t="s">
        <v>162</v>
      </c>
      <c r="C26" s="80" t="s">
        <v>82</v>
      </c>
    </row>
    <row r="27" spans="2:3" x14ac:dyDescent="0.25">
      <c r="B27" s="79" t="s">
        <v>163</v>
      </c>
      <c r="C27" s="80" t="s">
        <v>82</v>
      </c>
    </row>
    <row r="28" spans="2:3" x14ac:dyDescent="0.25">
      <c r="B28" s="79" t="s">
        <v>164</v>
      </c>
      <c r="C28" s="80" t="s">
        <v>82</v>
      </c>
    </row>
    <row r="29" spans="2:3" x14ac:dyDescent="0.25">
      <c r="B29" s="79" t="s">
        <v>165</v>
      </c>
      <c r="C29" s="80" t="s">
        <v>82</v>
      </c>
    </row>
    <row r="30" spans="2:3" x14ac:dyDescent="0.25">
      <c r="B30" s="79" t="s">
        <v>166</v>
      </c>
      <c r="C30" s="80" t="s">
        <v>82</v>
      </c>
    </row>
    <row r="31" spans="2:3" x14ac:dyDescent="0.25">
      <c r="B31" s="79" t="s">
        <v>482</v>
      </c>
      <c r="C31" s="80" t="s">
        <v>82</v>
      </c>
    </row>
    <row r="32" spans="2:3" x14ac:dyDescent="0.25">
      <c r="B32" s="79" t="s">
        <v>167</v>
      </c>
      <c r="C32" s="80" t="s">
        <v>82</v>
      </c>
    </row>
    <row r="33" spans="2:3" x14ac:dyDescent="0.25">
      <c r="B33" s="79" t="s">
        <v>168</v>
      </c>
      <c r="C33" s="79" t="s">
        <v>169</v>
      </c>
    </row>
    <row r="34" spans="2:3" x14ac:dyDescent="0.25">
      <c r="B34" s="79" t="s">
        <v>484</v>
      </c>
      <c r="C34" s="79" t="s">
        <v>103</v>
      </c>
    </row>
    <row r="35" spans="2:3" x14ac:dyDescent="0.25">
      <c r="B35" s="79" t="s">
        <v>486</v>
      </c>
      <c r="C35" s="79" t="s">
        <v>66</v>
      </c>
    </row>
    <row r="36" spans="2:3" x14ac:dyDescent="0.25">
      <c r="B36" s="79" t="s">
        <v>488</v>
      </c>
      <c r="C36" s="79" t="s">
        <v>66</v>
      </c>
    </row>
    <row r="37" spans="2:3" x14ac:dyDescent="0.25">
      <c r="B37" s="79" t="s">
        <v>170</v>
      </c>
      <c r="C37" s="79" t="s">
        <v>98</v>
      </c>
    </row>
    <row r="38" spans="2:3" x14ac:dyDescent="0.25">
      <c r="B38" s="79" t="s">
        <v>171</v>
      </c>
      <c r="C38" s="79" t="s">
        <v>98</v>
      </c>
    </row>
    <row r="39" spans="2:3" x14ac:dyDescent="0.25">
      <c r="B39" s="79" t="s">
        <v>172</v>
      </c>
      <c r="C39" s="79" t="s">
        <v>173</v>
      </c>
    </row>
    <row r="40" spans="2:3" x14ac:dyDescent="0.25">
      <c r="B40" s="79" t="s">
        <v>174</v>
      </c>
      <c r="C40" s="80" t="s">
        <v>31</v>
      </c>
    </row>
    <row r="41" spans="2:3" x14ac:dyDescent="0.25">
      <c r="B41" s="79" t="s">
        <v>175</v>
      </c>
      <c r="C41" s="80" t="s">
        <v>31</v>
      </c>
    </row>
    <row r="42" spans="2:3" x14ac:dyDescent="0.25">
      <c r="B42" s="79" t="s">
        <v>176</v>
      </c>
      <c r="C42" s="79" t="s">
        <v>177</v>
      </c>
    </row>
    <row r="43" spans="2:3" x14ac:dyDescent="0.25">
      <c r="B43" s="79" t="s">
        <v>178</v>
      </c>
      <c r="C43" s="79" t="s">
        <v>177</v>
      </c>
    </row>
    <row r="44" spans="2:3" x14ac:dyDescent="0.25">
      <c r="B44" s="79" t="s">
        <v>179</v>
      </c>
      <c r="C44" s="79" t="s">
        <v>180</v>
      </c>
    </row>
    <row r="45" spans="2:3" x14ac:dyDescent="0.25">
      <c r="B45" s="79" t="s">
        <v>181</v>
      </c>
      <c r="C45" s="79" t="s">
        <v>180</v>
      </c>
    </row>
    <row r="46" spans="2:3" x14ac:dyDescent="0.25">
      <c r="B46" s="79" t="s">
        <v>182</v>
      </c>
      <c r="C46" s="79" t="s">
        <v>183</v>
      </c>
    </row>
    <row r="47" spans="2:3" x14ac:dyDescent="0.25">
      <c r="B47" s="79" t="s">
        <v>184</v>
      </c>
      <c r="C47" s="79" t="s">
        <v>183</v>
      </c>
    </row>
    <row r="48" spans="2:3" x14ac:dyDescent="0.25">
      <c r="B48" s="79" t="s">
        <v>185</v>
      </c>
      <c r="C48" s="80" t="s">
        <v>186</v>
      </c>
    </row>
    <row r="49" spans="2:3" x14ac:dyDescent="0.25">
      <c r="B49" s="79" t="s">
        <v>187</v>
      </c>
      <c r="C49" s="80" t="s">
        <v>186</v>
      </c>
    </row>
    <row r="50" spans="2:3" x14ac:dyDescent="0.25">
      <c r="B50" s="79" t="s">
        <v>188</v>
      </c>
      <c r="C50" s="80" t="s">
        <v>189</v>
      </c>
    </row>
    <row r="51" spans="2:3" x14ac:dyDescent="0.25">
      <c r="B51" s="79" t="s">
        <v>190</v>
      </c>
      <c r="C51" s="80" t="s">
        <v>189</v>
      </c>
    </row>
    <row r="52" spans="2:3" x14ac:dyDescent="0.25">
      <c r="B52" s="79" t="s">
        <v>191</v>
      </c>
      <c r="C52" s="79" t="s">
        <v>192</v>
      </c>
    </row>
    <row r="53" spans="2:3" x14ac:dyDescent="0.25">
      <c r="B53" s="79" t="s">
        <v>193</v>
      </c>
      <c r="C53" s="79" t="s">
        <v>192</v>
      </c>
    </row>
    <row r="54" spans="2:3" x14ac:dyDescent="0.25">
      <c r="B54" s="79" t="s">
        <v>194</v>
      </c>
      <c r="C54" s="79" t="s">
        <v>195</v>
      </c>
    </row>
    <row r="55" spans="2:3" x14ac:dyDescent="0.25">
      <c r="B55" s="79" t="s">
        <v>196</v>
      </c>
      <c r="C55" s="79" t="s">
        <v>195</v>
      </c>
    </row>
    <row r="56" spans="2:3" x14ac:dyDescent="0.25">
      <c r="B56" s="79" t="s">
        <v>197</v>
      </c>
      <c r="C56" s="79" t="s">
        <v>198</v>
      </c>
    </row>
    <row r="57" spans="2:3" x14ac:dyDescent="0.25">
      <c r="B57" s="79" t="s">
        <v>199</v>
      </c>
      <c r="C57" s="79" t="s">
        <v>198</v>
      </c>
    </row>
    <row r="58" spans="2:3" x14ac:dyDescent="0.25">
      <c r="B58" s="79" t="s">
        <v>493</v>
      </c>
      <c r="C58" s="79" t="s">
        <v>67</v>
      </c>
    </row>
    <row r="59" spans="2:3" x14ac:dyDescent="0.25">
      <c r="B59" s="79" t="s">
        <v>495</v>
      </c>
      <c r="C59" s="79" t="s">
        <v>67</v>
      </c>
    </row>
    <row r="60" spans="2:3" x14ac:dyDescent="0.25">
      <c r="B60" s="79" t="s">
        <v>497</v>
      </c>
      <c r="C60" s="79" t="s">
        <v>68</v>
      </c>
    </row>
    <row r="61" spans="2:3" x14ac:dyDescent="0.25">
      <c r="B61" s="79" t="s">
        <v>499</v>
      </c>
      <c r="C61" s="79" t="s">
        <v>68</v>
      </c>
    </row>
    <row r="62" spans="2:3" x14ac:dyDescent="0.25">
      <c r="B62" s="79" t="s">
        <v>501</v>
      </c>
      <c r="C62" s="79" t="s">
        <v>69</v>
      </c>
    </row>
    <row r="63" spans="2:3" x14ac:dyDescent="0.25">
      <c r="B63" s="79" t="s">
        <v>503</v>
      </c>
      <c r="C63" s="79" t="s">
        <v>69</v>
      </c>
    </row>
    <row r="64" spans="2:3" x14ac:dyDescent="0.25">
      <c r="B64" s="79" t="s">
        <v>200</v>
      </c>
      <c r="C64" s="79" t="s">
        <v>201</v>
      </c>
    </row>
    <row r="65" spans="2:3" x14ac:dyDescent="0.25">
      <c r="B65" s="79" t="s">
        <v>202</v>
      </c>
      <c r="C65" s="79" t="s">
        <v>201</v>
      </c>
    </row>
    <row r="66" spans="2:3" x14ac:dyDescent="0.25">
      <c r="B66" s="79" t="s">
        <v>203</v>
      </c>
      <c r="C66" s="79" t="s">
        <v>204</v>
      </c>
    </row>
    <row r="67" spans="2:3" x14ac:dyDescent="0.25">
      <c r="B67" s="79" t="s">
        <v>205</v>
      </c>
      <c r="C67" s="79" t="s">
        <v>204</v>
      </c>
    </row>
    <row r="68" spans="2:3" x14ac:dyDescent="0.25">
      <c r="B68" s="79" t="s">
        <v>206</v>
      </c>
      <c r="C68" s="79" t="s">
        <v>207</v>
      </c>
    </row>
    <row r="69" spans="2:3" x14ac:dyDescent="0.25">
      <c r="B69" s="79" t="s">
        <v>208</v>
      </c>
      <c r="C69" s="79" t="s">
        <v>207</v>
      </c>
    </row>
    <row r="70" spans="2:3" x14ac:dyDescent="0.25">
      <c r="B70" s="79" t="s">
        <v>209</v>
      </c>
      <c r="C70" s="79" t="s">
        <v>210</v>
      </c>
    </row>
    <row r="71" spans="2:3" x14ac:dyDescent="0.25">
      <c r="B71" s="79" t="s">
        <v>211</v>
      </c>
      <c r="C71" s="79" t="s">
        <v>210</v>
      </c>
    </row>
    <row r="72" spans="2:3" x14ac:dyDescent="0.25">
      <c r="B72" s="79" t="s">
        <v>212</v>
      </c>
      <c r="C72" s="79" t="s">
        <v>213</v>
      </c>
    </row>
    <row r="73" spans="2:3" x14ac:dyDescent="0.25">
      <c r="B73" s="79" t="s">
        <v>214</v>
      </c>
      <c r="C73" s="79" t="s">
        <v>213</v>
      </c>
    </row>
    <row r="74" spans="2:3" x14ac:dyDescent="0.25">
      <c r="B74" s="79" t="s">
        <v>215</v>
      </c>
      <c r="C74" s="79" t="s">
        <v>216</v>
      </c>
    </row>
    <row r="75" spans="2:3" x14ac:dyDescent="0.25">
      <c r="B75" s="79" t="s">
        <v>217</v>
      </c>
      <c r="C75" s="79" t="s">
        <v>216</v>
      </c>
    </row>
    <row r="76" spans="2:3" x14ac:dyDescent="0.25">
      <c r="B76" s="79" t="s">
        <v>218</v>
      </c>
      <c r="C76" s="79" t="s">
        <v>219</v>
      </c>
    </row>
    <row r="77" spans="2:3" x14ac:dyDescent="0.25">
      <c r="B77" s="79" t="s">
        <v>220</v>
      </c>
      <c r="C77" s="79" t="s">
        <v>219</v>
      </c>
    </row>
    <row r="78" spans="2:3" x14ac:dyDescent="0.25">
      <c r="B78" s="79" t="s">
        <v>221</v>
      </c>
      <c r="C78" s="79" t="s">
        <v>222</v>
      </c>
    </row>
    <row r="79" spans="2:3" x14ac:dyDescent="0.25">
      <c r="B79" s="79" t="s">
        <v>223</v>
      </c>
      <c r="C79" s="79" t="s">
        <v>222</v>
      </c>
    </row>
    <row r="80" spans="2:3" x14ac:dyDescent="0.25">
      <c r="B80" s="79" t="s">
        <v>224</v>
      </c>
      <c r="C80" s="79" t="s">
        <v>225</v>
      </c>
    </row>
    <row r="81" spans="2:3" x14ac:dyDescent="0.25">
      <c r="B81" s="79" t="s">
        <v>226</v>
      </c>
      <c r="C81" s="79" t="s">
        <v>225</v>
      </c>
    </row>
    <row r="82" spans="2:3" x14ac:dyDescent="0.25">
      <c r="B82" s="79" t="s">
        <v>227</v>
      </c>
      <c r="C82" s="79" t="s">
        <v>228</v>
      </c>
    </row>
    <row r="83" spans="2:3" x14ac:dyDescent="0.25">
      <c r="B83" s="79" t="s">
        <v>229</v>
      </c>
      <c r="C83" s="79" t="s">
        <v>228</v>
      </c>
    </row>
    <row r="84" spans="2:3" x14ac:dyDescent="0.25">
      <c r="B84" s="79" t="s">
        <v>230</v>
      </c>
      <c r="C84" s="79" t="s">
        <v>231</v>
      </c>
    </row>
    <row r="85" spans="2:3" x14ac:dyDescent="0.25">
      <c r="B85" s="79" t="s">
        <v>232</v>
      </c>
      <c r="C85" s="79" t="s">
        <v>231</v>
      </c>
    </row>
    <row r="86" spans="2:3" x14ac:dyDescent="0.25">
      <c r="B86" s="79" t="s">
        <v>233</v>
      </c>
      <c r="C86" s="79" t="s">
        <v>234</v>
      </c>
    </row>
    <row r="87" spans="2:3" x14ac:dyDescent="0.25">
      <c r="B87" s="79" t="s">
        <v>235</v>
      </c>
      <c r="C87" s="79" t="s">
        <v>234</v>
      </c>
    </row>
    <row r="88" spans="2:3" x14ac:dyDescent="0.25">
      <c r="B88" s="79" t="s">
        <v>236</v>
      </c>
      <c r="C88" s="79" t="s">
        <v>237</v>
      </c>
    </row>
    <row r="89" spans="2:3" x14ac:dyDescent="0.25">
      <c r="B89" s="79" t="s">
        <v>238</v>
      </c>
      <c r="C89" s="79" t="s">
        <v>237</v>
      </c>
    </row>
    <row r="90" spans="2:3" x14ac:dyDescent="0.25">
      <c r="B90" s="79" t="s">
        <v>239</v>
      </c>
      <c r="C90" s="79" t="s">
        <v>34</v>
      </c>
    </row>
    <row r="91" spans="2:3" x14ac:dyDescent="0.25">
      <c r="B91" s="79" t="s">
        <v>240</v>
      </c>
      <c r="C91" s="79" t="s">
        <v>241</v>
      </c>
    </row>
    <row r="92" spans="2:3" x14ac:dyDescent="0.25">
      <c r="B92" s="79" t="s">
        <v>242</v>
      </c>
      <c r="C92" s="79" t="s">
        <v>241</v>
      </c>
    </row>
    <row r="93" spans="2:3" x14ac:dyDescent="0.25">
      <c r="B93" s="79" t="s">
        <v>243</v>
      </c>
      <c r="C93" s="79" t="s">
        <v>244</v>
      </c>
    </row>
    <row r="94" spans="2:3" x14ac:dyDescent="0.25">
      <c r="B94" s="79" t="s">
        <v>245</v>
      </c>
      <c r="C94" s="79" t="s">
        <v>244</v>
      </c>
    </row>
    <row r="95" spans="2:3" x14ac:dyDescent="0.25">
      <c r="B95" s="79" t="s">
        <v>246</v>
      </c>
      <c r="C95" s="79" t="s">
        <v>247</v>
      </c>
    </row>
    <row r="96" spans="2:3" x14ac:dyDescent="0.25">
      <c r="B96" s="79" t="s">
        <v>248</v>
      </c>
      <c r="C96" s="79" t="s">
        <v>247</v>
      </c>
    </row>
    <row r="97" spans="2:3" x14ac:dyDescent="0.25">
      <c r="B97" s="79" t="s">
        <v>249</v>
      </c>
      <c r="C97" s="79" t="s">
        <v>250</v>
      </c>
    </row>
    <row r="98" spans="2:3" x14ac:dyDescent="0.25">
      <c r="B98" s="79" t="s">
        <v>251</v>
      </c>
      <c r="C98" s="79" t="s">
        <v>250</v>
      </c>
    </row>
    <row r="99" spans="2:3" x14ac:dyDescent="0.25">
      <c r="B99" s="79" t="s">
        <v>252</v>
      </c>
      <c r="C99" s="79" t="s">
        <v>253</v>
      </c>
    </row>
    <row r="100" spans="2:3" x14ac:dyDescent="0.25">
      <c r="B100" s="79" t="s">
        <v>254</v>
      </c>
      <c r="C100" s="79" t="s">
        <v>253</v>
      </c>
    </row>
    <row r="101" spans="2:3" x14ac:dyDescent="0.25">
      <c r="B101" s="79" t="s">
        <v>801</v>
      </c>
      <c r="C101" s="79" t="s">
        <v>756</v>
      </c>
    </row>
    <row r="102" spans="2:3" x14ac:dyDescent="0.25">
      <c r="B102" s="79" t="s">
        <v>799</v>
      </c>
      <c r="C102" s="79" t="s">
        <v>756</v>
      </c>
    </row>
    <row r="103" spans="2:3" x14ac:dyDescent="0.25">
      <c r="B103" s="79" t="s">
        <v>1097</v>
      </c>
      <c r="C103" s="79" t="s">
        <v>1020</v>
      </c>
    </row>
    <row r="104" spans="2:3" x14ac:dyDescent="0.25">
      <c r="B104" s="79" t="s">
        <v>1099</v>
      </c>
      <c r="C104" s="79" t="s">
        <v>1020</v>
      </c>
    </row>
    <row r="105" spans="2:3" x14ac:dyDescent="0.25">
      <c r="B105" s="79" t="s">
        <v>1083</v>
      </c>
      <c r="C105" s="79" t="s">
        <v>1021</v>
      </c>
    </row>
    <row r="106" spans="2:3" x14ac:dyDescent="0.25">
      <c r="B106" s="79" t="s">
        <v>1085</v>
      </c>
      <c r="C106" s="79" t="s">
        <v>1021</v>
      </c>
    </row>
    <row r="107" spans="2:3" x14ac:dyDescent="0.25">
      <c r="B107" s="79" t="s">
        <v>255</v>
      </c>
      <c r="C107" s="79" t="s">
        <v>256</v>
      </c>
    </row>
    <row r="108" spans="2:3" x14ac:dyDescent="0.25">
      <c r="B108" s="79" t="s">
        <v>257</v>
      </c>
      <c r="C108" s="79" t="s">
        <v>256</v>
      </c>
    </row>
    <row r="109" spans="2:3" x14ac:dyDescent="0.25">
      <c r="B109" s="79" t="s">
        <v>1086</v>
      </c>
      <c r="C109" s="79" t="s">
        <v>1022</v>
      </c>
    </row>
    <row r="110" spans="2:3" x14ac:dyDescent="0.25">
      <c r="B110" s="79" t="s">
        <v>1088</v>
      </c>
      <c r="C110" s="79" t="s">
        <v>1022</v>
      </c>
    </row>
    <row r="111" spans="2:3" x14ac:dyDescent="0.25">
      <c r="B111" s="79" t="s">
        <v>1077</v>
      </c>
      <c r="C111" s="79" t="s">
        <v>1023</v>
      </c>
    </row>
    <row r="112" spans="2:3" x14ac:dyDescent="0.25">
      <c r="B112" s="79" t="s">
        <v>258</v>
      </c>
      <c r="C112" s="79" t="s">
        <v>259</v>
      </c>
    </row>
    <row r="113" spans="2:3" x14ac:dyDescent="0.25">
      <c r="B113" s="79" t="s">
        <v>798</v>
      </c>
      <c r="C113" s="79" t="s">
        <v>754</v>
      </c>
    </row>
    <row r="114" spans="2:3" x14ac:dyDescent="0.25">
      <c r="B114" s="79" t="s">
        <v>797</v>
      </c>
      <c r="C114" s="79" t="s">
        <v>753</v>
      </c>
    </row>
    <row r="115" spans="2:3" x14ac:dyDescent="0.25">
      <c r="B115" s="79" t="s">
        <v>796</v>
      </c>
      <c r="C115" s="79" t="s">
        <v>752</v>
      </c>
    </row>
    <row r="116" spans="2:3" x14ac:dyDescent="0.25">
      <c r="B116" s="79" t="s">
        <v>1078</v>
      </c>
      <c r="C116" s="79" t="s">
        <v>1024</v>
      </c>
    </row>
    <row r="117" spans="2:3" x14ac:dyDescent="0.25">
      <c r="B117" s="79" t="s">
        <v>1247</v>
      </c>
      <c r="C117" s="79" t="s">
        <v>1230</v>
      </c>
    </row>
    <row r="118" spans="2:3" x14ac:dyDescent="0.25">
      <c r="B118" s="79" t="s">
        <v>1248</v>
      </c>
      <c r="C118" s="79" t="s">
        <v>1231</v>
      </c>
    </row>
    <row r="119" spans="2:3" x14ac:dyDescent="0.25">
      <c r="B119" s="79" t="s">
        <v>1249</v>
      </c>
      <c r="C119" s="79" t="s">
        <v>1232</v>
      </c>
    </row>
    <row r="120" spans="2:3" x14ac:dyDescent="0.25">
      <c r="B120" s="79" t="s">
        <v>260</v>
      </c>
      <c r="C120" s="79" t="s">
        <v>261</v>
      </c>
    </row>
    <row r="121" spans="2:3" x14ac:dyDescent="0.25">
      <c r="B121" s="79" t="s">
        <v>262</v>
      </c>
      <c r="C121" s="79" t="s">
        <v>263</v>
      </c>
    </row>
    <row r="122" spans="2:3" x14ac:dyDescent="0.25">
      <c r="B122" s="79" t="s">
        <v>863</v>
      </c>
      <c r="C122" s="79" t="s">
        <v>862</v>
      </c>
    </row>
    <row r="123" spans="2:3" x14ac:dyDescent="0.25">
      <c r="B123" s="79" t="s">
        <v>554</v>
      </c>
      <c r="C123" s="79" t="s">
        <v>101</v>
      </c>
    </row>
    <row r="124" spans="2:3" x14ac:dyDescent="0.25">
      <c r="B124" s="79" t="s">
        <v>556</v>
      </c>
      <c r="C124" s="79" t="s">
        <v>76</v>
      </c>
    </row>
    <row r="125" spans="2:3" x14ac:dyDescent="0.25">
      <c r="B125" s="79" t="s">
        <v>621</v>
      </c>
      <c r="C125" s="80" t="s">
        <v>110</v>
      </c>
    </row>
    <row r="126" spans="2:3" x14ac:dyDescent="0.25">
      <c r="B126" s="79" t="s">
        <v>557</v>
      </c>
      <c r="C126" s="79" t="s">
        <v>132</v>
      </c>
    </row>
    <row r="127" spans="2:3" x14ac:dyDescent="0.25">
      <c r="B127" s="79" t="s">
        <v>264</v>
      </c>
      <c r="C127" s="79" t="s">
        <v>265</v>
      </c>
    </row>
    <row r="128" spans="2:3" x14ac:dyDescent="0.25">
      <c r="B128" s="79" t="s">
        <v>535</v>
      </c>
      <c r="C128" s="79" t="s">
        <v>100</v>
      </c>
    </row>
    <row r="129" spans="2:3" x14ac:dyDescent="0.25">
      <c r="B129" s="79" t="s">
        <v>559</v>
      </c>
      <c r="C129" s="79" t="s">
        <v>137</v>
      </c>
    </row>
    <row r="130" spans="2:3" x14ac:dyDescent="0.25">
      <c r="B130" s="79" t="s">
        <v>266</v>
      </c>
      <c r="C130" s="79" t="s">
        <v>267</v>
      </c>
    </row>
    <row r="131" spans="2:3" x14ac:dyDescent="0.25">
      <c r="B131" s="79" t="s">
        <v>794</v>
      </c>
      <c r="C131" s="79" t="s">
        <v>748</v>
      </c>
    </row>
    <row r="132" spans="2:3" x14ac:dyDescent="0.25">
      <c r="B132" s="79" t="s">
        <v>1128</v>
      </c>
      <c r="C132" s="79" t="s">
        <v>1025</v>
      </c>
    </row>
    <row r="133" spans="2:3" x14ac:dyDescent="0.25">
      <c r="B133" s="79" t="s">
        <v>1129</v>
      </c>
      <c r="C133" s="79" t="s">
        <v>1026</v>
      </c>
    </row>
    <row r="134" spans="2:3" x14ac:dyDescent="0.25">
      <c r="B134" s="79" t="s">
        <v>268</v>
      </c>
      <c r="C134" s="79" t="s">
        <v>36</v>
      </c>
    </row>
    <row r="135" spans="2:3" x14ac:dyDescent="0.25">
      <c r="B135" s="79" t="s">
        <v>269</v>
      </c>
      <c r="C135" s="79" t="s">
        <v>36</v>
      </c>
    </row>
    <row r="136" spans="2:3" x14ac:dyDescent="0.25">
      <c r="B136" s="79" t="s">
        <v>270</v>
      </c>
      <c r="C136" s="79" t="s">
        <v>104</v>
      </c>
    </row>
    <row r="137" spans="2:3" x14ac:dyDescent="0.25">
      <c r="B137" s="79" t="s">
        <v>271</v>
      </c>
      <c r="C137" s="79" t="s">
        <v>105</v>
      </c>
    </row>
    <row r="138" spans="2:3" x14ac:dyDescent="0.25">
      <c r="B138" s="79" t="s">
        <v>272</v>
      </c>
      <c r="C138" s="79" t="s">
        <v>85</v>
      </c>
    </row>
    <row r="139" spans="2:3" x14ac:dyDescent="0.25">
      <c r="B139" s="79" t="s">
        <v>273</v>
      </c>
      <c r="C139" s="79" t="s">
        <v>85</v>
      </c>
    </row>
    <row r="140" spans="2:3" x14ac:dyDescent="0.25">
      <c r="B140" s="79" t="s">
        <v>510</v>
      </c>
      <c r="C140" s="79" t="s">
        <v>86</v>
      </c>
    </row>
    <row r="141" spans="2:3" x14ac:dyDescent="0.25">
      <c r="B141" s="79" t="s">
        <v>857</v>
      </c>
      <c r="C141" s="79" t="s">
        <v>747</v>
      </c>
    </row>
    <row r="142" spans="2:3" x14ac:dyDescent="0.25">
      <c r="B142" s="79" t="s">
        <v>274</v>
      </c>
      <c r="C142" s="79" t="s">
        <v>275</v>
      </c>
    </row>
    <row r="143" spans="2:3" x14ac:dyDescent="0.25">
      <c r="B143" s="79" t="s">
        <v>276</v>
      </c>
      <c r="C143" s="79" t="s">
        <v>277</v>
      </c>
    </row>
    <row r="144" spans="2:3" x14ac:dyDescent="0.25">
      <c r="B144" s="79" t="s">
        <v>560</v>
      </c>
      <c r="C144" s="79" t="s">
        <v>133</v>
      </c>
    </row>
    <row r="145" spans="2:3" x14ac:dyDescent="0.25">
      <c r="B145" s="79" t="s">
        <v>1089</v>
      </c>
      <c r="C145" s="79" t="s">
        <v>1027</v>
      </c>
    </row>
    <row r="146" spans="2:3" x14ac:dyDescent="0.25">
      <c r="B146" s="79" t="s">
        <v>1091</v>
      </c>
      <c r="C146" s="79" t="s">
        <v>1027</v>
      </c>
    </row>
    <row r="147" spans="2:3" x14ac:dyDescent="0.25">
      <c r="B147" s="79" t="s">
        <v>511</v>
      </c>
      <c r="C147" s="79" t="s">
        <v>70</v>
      </c>
    </row>
    <row r="148" spans="2:3" x14ac:dyDescent="0.25">
      <c r="B148" s="79" t="s">
        <v>278</v>
      </c>
      <c r="C148" s="79" t="s">
        <v>40</v>
      </c>
    </row>
    <row r="149" spans="2:3" x14ac:dyDescent="0.25">
      <c r="B149" s="79" t="s">
        <v>563</v>
      </c>
      <c r="C149" s="79" t="s">
        <v>40</v>
      </c>
    </row>
    <row r="150" spans="2:3" x14ac:dyDescent="0.25">
      <c r="B150" s="79" t="s">
        <v>279</v>
      </c>
      <c r="C150" s="79" t="s">
        <v>280</v>
      </c>
    </row>
    <row r="151" spans="2:3" x14ac:dyDescent="0.25">
      <c r="B151" s="79" t="s">
        <v>845</v>
      </c>
      <c r="C151" s="79" t="s">
        <v>745</v>
      </c>
    </row>
    <row r="152" spans="2:3" x14ac:dyDescent="0.25">
      <c r="B152" s="79" t="s">
        <v>793</v>
      </c>
      <c r="C152" s="79" t="s">
        <v>744</v>
      </c>
    </row>
    <row r="153" spans="2:3" x14ac:dyDescent="0.25">
      <c r="B153" s="79" t="s">
        <v>536</v>
      </c>
      <c r="C153" s="79" t="s">
        <v>56</v>
      </c>
    </row>
    <row r="154" spans="2:3" x14ac:dyDescent="0.25">
      <c r="B154" s="79" t="s">
        <v>537</v>
      </c>
      <c r="C154" s="79" t="s">
        <v>88</v>
      </c>
    </row>
    <row r="155" spans="2:3" x14ac:dyDescent="0.25">
      <c r="B155" s="79" t="s">
        <v>844</v>
      </c>
      <c r="C155" s="79" t="s">
        <v>743</v>
      </c>
    </row>
    <row r="156" spans="2:3" x14ac:dyDescent="0.25">
      <c r="B156" s="79" t="s">
        <v>843</v>
      </c>
      <c r="C156" s="79" t="s">
        <v>742</v>
      </c>
    </row>
    <row r="157" spans="2:3" x14ac:dyDescent="0.25">
      <c r="B157" s="79" t="s">
        <v>842</v>
      </c>
      <c r="C157" s="79" t="s">
        <v>741</v>
      </c>
    </row>
    <row r="158" spans="2:3" x14ac:dyDescent="0.25">
      <c r="B158" s="79" t="s">
        <v>861</v>
      </c>
      <c r="C158" s="79" t="s">
        <v>740</v>
      </c>
    </row>
    <row r="159" spans="2:3" x14ac:dyDescent="0.25">
      <c r="B159" s="79" t="s">
        <v>841</v>
      </c>
      <c r="C159" s="79" t="s">
        <v>739</v>
      </c>
    </row>
    <row r="160" spans="2:3" x14ac:dyDescent="0.25">
      <c r="B160" s="79" t="s">
        <v>1101</v>
      </c>
      <c r="C160" s="79" t="s">
        <v>1033</v>
      </c>
    </row>
    <row r="161" spans="2:3" x14ac:dyDescent="0.25">
      <c r="B161" s="79" t="s">
        <v>791</v>
      </c>
      <c r="C161" s="79" t="s">
        <v>738</v>
      </c>
    </row>
    <row r="162" spans="2:3" x14ac:dyDescent="0.25">
      <c r="B162" s="79" t="s">
        <v>840</v>
      </c>
      <c r="C162" s="79" t="s">
        <v>737</v>
      </c>
    </row>
    <row r="163" spans="2:3" x14ac:dyDescent="0.25">
      <c r="B163" s="79" t="s">
        <v>839</v>
      </c>
      <c r="C163" s="79" t="s">
        <v>736</v>
      </c>
    </row>
    <row r="164" spans="2:3" x14ac:dyDescent="0.25">
      <c r="B164" s="79" t="s">
        <v>1250</v>
      </c>
      <c r="C164" s="79" t="s">
        <v>1234</v>
      </c>
    </row>
    <row r="165" spans="2:3" x14ac:dyDescent="0.25">
      <c r="B165" s="79" t="s">
        <v>790</v>
      </c>
      <c r="C165" s="79" t="s">
        <v>734</v>
      </c>
    </row>
    <row r="166" spans="2:3" x14ac:dyDescent="0.25">
      <c r="B166" s="79" t="s">
        <v>856</v>
      </c>
      <c r="C166" s="79" t="s">
        <v>733</v>
      </c>
    </row>
    <row r="167" spans="2:3" x14ac:dyDescent="0.25">
      <c r="B167" s="79" t="s">
        <v>789</v>
      </c>
      <c r="C167" s="79" t="s">
        <v>732</v>
      </c>
    </row>
    <row r="168" spans="2:3" x14ac:dyDescent="0.25">
      <c r="B168" s="79" t="s">
        <v>1092</v>
      </c>
      <c r="C168" s="79" t="s">
        <v>1036</v>
      </c>
    </row>
    <row r="169" spans="2:3" x14ac:dyDescent="0.25">
      <c r="B169" s="79" t="s">
        <v>838</v>
      </c>
      <c r="C169" s="79" t="s">
        <v>731</v>
      </c>
    </row>
    <row r="170" spans="2:3" x14ac:dyDescent="0.25">
      <c r="B170" s="79" t="s">
        <v>1093</v>
      </c>
      <c r="C170" s="79" t="s">
        <v>1038</v>
      </c>
    </row>
    <row r="171" spans="2:3" x14ac:dyDescent="0.25">
      <c r="B171" s="79" t="s">
        <v>1102</v>
      </c>
      <c r="C171" s="79" t="s">
        <v>1039</v>
      </c>
    </row>
    <row r="172" spans="2:3" x14ac:dyDescent="0.25">
      <c r="B172" s="79" t="s">
        <v>837</v>
      </c>
      <c r="C172" s="79" t="s">
        <v>730</v>
      </c>
    </row>
    <row r="173" spans="2:3" x14ac:dyDescent="0.25">
      <c r="B173" s="79" t="s">
        <v>1251</v>
      </c>
      <c r="C173" s="79" t="s">
        <v>1235</v>
      </c>
    </row>
    <row r="174" spans="2:3" x14ac:dyDescent="0.25">
      <c r="B174" s="79" t="s">
        <v>1252</v>
      </c>
      <c r="C174" s="79" t="s">
        <v>1236</v>
      </c>
    </row>
    <row r="175" spans="2:3" x14ac:dyDescent="0.25">
      <c r="B175" s="79" t="s">
        <v>1079</v>
      </c>
      <c r="C175" s="79" t="s">
        <v>1040</v>
      </c>
    </row>
    <row r="176" spans="2:3" x14ac:dyDescent="0.25">
      <c r="B176" s="79" t="s">
        <v>281</v>
      </c>
      <c r="C176" s="79" t="s">
        <v>282</v>
      </c>
    </row>
    <row r="177" spans="2:3" x14ac:dyDescent="0.25">
      <c r="B177" s="79" t="s">
        <v>1080</v>
      </c>
      <c r="C177" s="79" t="s">
        <v>1041</v>
      </c>
    </row>
    <row r="178" spans="2:3" x14ac:dyDescent="0.25">
      <c r="B178" s="79" t="s">
        <v>788</v>
      </c>
      <c r="C178" s="79" t="s">
        <v>728</v>
      </c>
    </row>
    <row r="179" spans="2:3" x14ac:dyDescent="0.25">
      <c r="B179" s="79" t="s">
        <v>786</v>
      </c>
      <c r="C179" s="79" t="s">
        <v>728</v>
      </c>
    </row>
    <row r="180" spans="2:3" x14ac:dyDescent="0.25">
      <c r="B180" s="79" t="s">
        <v>785</v>
      </c>
      <c r="C180" s="79" t="s">
        <v>727</v>
      </c>
    </row>
    <row r="181" spans="2:3" x14ac:dyDescent="0.25">
      <c r="B181" s="79" t="s">
        <v>1104</v>
      </c>
      <c r="C181" s="79" t="s">
        <v>727</v>
      </c>
    </row>
    <row r="182" spans="2:3" x14ac:dyDescent="0.25">
      <c r="B182" s="79" t="s">
        <v>784</v>
      </c>
      <c r="C182" s="79" t="s">
        <v>726</v>
      </c>
    </row>
    <row r="183" spans="2:3" x14ac:dyDescent="0.25">
      <c r="B183" s="79" t="s">
        <v>836</v>
      </c>
      <c r="C183" s="79" t="s">
        <v>725</v>
      </c>
    </row>
    <row r="184" spans="2:3" x14ac:dyDescent="0.25">
      <c r="B184" s="79" t="s">
        <v>1130</v>
      </c>
      <c r="C184" s="79" t="s">
        <v>724</v>
      </c>
    </row>
    <row r="185" spans="2:3" x14ac:dyDescent="0.25">
      <c r="B185" s="79" t="s">
        <v>283</v>
      </c>
      <c r="C185" s="79" t="s">
        <v>284</v>
      </c>
    </row>
    <row r="186" spans="2:3" x14ac:dyDescent="0.25">
      <c r="B186" s="79" t="s">
        <v>835</v>
      </c>
      <c r="C186" s="79" t="s">
        <v>723</v>
      </c>
    </row>
    <row r="187" spans="2:3" x14ac:dyDescent="0.25">
      <c r="B187" s="79" t="s">
        <v>285</v>
      </c>
      <c r="C187" s="79" t="s">
        <v>286</v>
      </c>
    </row>
    <row r="188" spans="2:3" x14ac:dyDescent="0.25">
      <c r="B188" s="79" t="s">
        <v>860</v>
      </c>
      <c r="C188" s="79" t="s">
        <v>722</v>
      </c>
    </row>
    <row r="189" spans="2:3" x14ac:dyDescent="0.25">
      <c r="B189" s="79" t="s">
        <v>538</v>
      </c>
      <c r="C189" s="79" t="s">
        <v>89</v>
      </c>
    </row>
    <row r="190" spans="2:3" x14ac:dyDescent="0.25">
      <c r="B190" s="79" t="s">
        <v>539</v>
      </c>
      <c r="C190" s="79" t="s">
        <v>90</v>
      </c>
    </row>
    <row r="191" spans="2:3" x14ac:dyDescent="0.25">
      <c r="B191" s="79" t="s">
        <v>834</v>
      </c>
      <c r="C191" s="79" t="s">
        <v>721</v>
      </c>
    </row>
    <row r="192" spans="2:3" x14ac:dyDescent="0.25">
      <c r="B192" s="79" t="s">
        <v>833</v>
      </c>
      <c r="C192" s="79" t="s">
        <v>720</v>
      </c>
    </row>
    <row r="193" spans="2:3" x14ac:dyDescent="0.25">
      <c r="B193" s="79" t="s">
        <v>565</v>
      </c>
      <c r="C193" s="79" t="s">
        <v>564</v>
      </c>
    </row>
    <row r="194" spans="2:3" x14ac:dyDescent="0.25">
      <c r="B194" s="79" t="s">
        <v>783</v>
      </c>
      <c r="C194" s="79" t="s">
        <v>717</v>
      </c>
    </row>
    <row r="195" spans="2:3" x14ac:dyDescent="0.25">
      <c r="B195" s="79" t="s">
        <v>1105</v>
      </c>
      <c r="C195" s="79" t="s">
        <v>1044</v>
      </c>
    </row>
    <row r="196" spans="2:3" x14ac:dyDescent="0.25">
      <c r="B196" s="79" t="s">
        <v>287</v>
      </c>
      <c r="C196" s="79" t="s">
        <v>109</v>
      </c>
    </row>
    <row r="197" spans="2:3" x14ac:dyDescent="0.25">
      <c r="B197" s="79" t="s">
        <v>288</v>
      </c>
      <c r="C197" s="79" t="s">
        <v>289</v>
      </c>
    </row>
    <row r="198" spans="2:3" x14ac:dyDescent="0.25">
      <c r="B198" s="79" t="s">
        <v>290</v>
      </c>
      <c r="C198" s="79" t="s">
        <v>291</v>
      </c>
    </row>
    <row r="199" spans="2:3" x14ac:dyDescent="0.25">
      <c r="B199" s="79" t="s">
        <v>832</v>
      </c>
      <c r="C199" s="79" t="s">
        <v>715</v>
      </c>
    </row>
    <row r="200" spans="2:3" x14ac:dyDescent="0.25">
      <c r="B200" s="79" t="s">
        <v>831</v>
      </c>
      <c r="C200" s="79" t="s">
        <v>714</v>
      </c>
    </row>
    <row r="201" spans="2:3" x14ac:dyDescent="0.25">
      <c r="B201" s="79" t="s">
        <v>830</v>
      </c>
      <c r="C201" s="79" t="s">
        <v>713</v>
      </c>
    </row>
    <row r="202" spans="2:3" x14ac:dyDescent="0.25">
      <c r="B202" s="79" t="s">
        <v>829</v>
      </c>
      <c r="C202" s="79" t="s">
        <v>712</v>
      </c>
    </row>
    <row r="203" spans="2:3" x14ac:dyDescent="0.25">
      <c r="B203" s="79" t="s">
        <v>292</v>
      </c>
      <c r="C203" s="79" t="s">
        <v>291</v>
      </c>
    </row>
    <row r="204" spans="2:3" x14ac:dyDescent="0.25">
      <c r="B204" s="79" t="s">
        <v>293</v>
      </c>
      <c r="C204" s="79" t="s">
        <v>294</v>
      </c>
    </row>
    <row r="205" spans="2:3" x14ac:dyDescent="0.25">
      <c r="B205" s="79" t="s">
        <v>295</v>
      </c>
      <c r="C205" s="79" t="s">
        <v>296</v>
      </c>
    </row>
    <row r="206" spans="2:3" x14ac:dyDescent="0.25">
      <c r="B206" s="79" t="s">
        <v>828</v>
      </c>
      <c r="C206" s="79" t="s">
        <v>711</v>
      </c>
    </row>
    <row r="207" spans="2:3" x14ac:dyDescent="0.25">
      <c r="B207" s="79" t="s">
        <v>568</v>
      </c>
      <c r="C207" s="79" t="s">
        <v>567</v>
      </c>
    </row>
    <row r="208" spans="2:3" x14ac:dyDescent="0.25">
      <c r="B208" s="79" t="s">
        <v>297</v>
      </c>
      <c r="C208" s="79" t="s">
        <v>298</v>
      </c>
    </row>
    <row r="209" spans="2:3" x14ac:dyDescent="0.25">
      <c r="B209" s="79" t="s">
        <v>827</v>
      </c>
      <c r="C209" s="79" t="s">
        <v>710</v>
      </c>
    </row>
    <row r="210" spans="2:3" x14ac:dyDescent="0.25">
      <c r="B210" s="79" t="s">
        <v>299</v>
      </c>
      <c r="C210" s="79" t="s">
        <v>41</v>
      </c>
    </row>
    <row r="211" spans="2:3" x14ac:dyDescent="0.25">
      <c r="B211" s="79" t="s">
        <v>826</v>
      </c>
      <c r="C211" s="79" t="s">
        <v>709</v>
      </c>
    </row>
    <row r="212" spans="2:3" x14ac:dyDescent="0.25">
      <c r="B212" s="79" t="s">
        <v>855</v>
      </c>
      <c r="C212" s="79" t="s">
        <v>708</v>
      </c>
    </row>
    <row r="213" spans="2:3" x14ac:dyDescent="0.25">
      <c r="B213" s="79" t="s">
        <v>782</v>
      </c>
      <c r="C213" s="79" t="s">
        <v>707</v>
      </c>
    </row>
    <row r="214" spans="2:3" x14ac:dyDescent="0.25">
      <c r="B214" s="79" t="s">
        <v>1253</v>
      </c>
      <c r="C214" s="79" t="s">
        <v>1237</v>
      </c>
    </row>
    <row r="215" spans="2:3" x14ac:dyDescent="0.25">
      <c r="B215" s="79" t="s">
        <v>1254</v>
      </c>
      <c r="C215" s="79" t="s">
        <v>1238</v>
      </c>
    </row>
    <row r="216" spans="2:3" x14ac:dyDescent="0.25">
      <c r="B216" s="79" t="s">
        <v>513</v>
      </c>
      <c r="C216" s="79" t="s">
        <v>131</v>
      </c>
    </row>
    <row r="217" spans="2:3" x14ac:dyDescent="0.25">
      <c r="B217" s="79" t="s">
        <v>540</v>
      </c>
      <c r="C217" s="79" t="s">
        <v>77</v>
      </c>
    </row>
    <row r="218" spans="2:3" x14ac:dyDescent="0.25">
      <c r="B218" s="79" t="s">
        <v>825</v>
      </c>
      <c r="C218" s="79" t="s">
        <v>706</v>
      </c>
    </row>
    <row r="219" spans="2:3" x14ac:dyDescent="0.25">
      <c r="B219" s="79" t="s">
        <v>541</v>
      </c>
      <c r="C219" s="79" t="s">
        <v>78</v>
      </c>
    </row>
    <row r="220" spans="2:3" x14ac:dyDescent="0.25">
      <c r="B220" s="79" t="s">
        <v>300</v>
      </c>
      <c r="C220" s="79" t="s">
        <v>301</v>
      </c>
    </row>
    <row r="221" spans="2:3" x14ac:dyDescent="0.25">
      <c r="B221" s="79" t="s">
        <v>1106</v>
      </c>
      <c r="C221" s="79" t="s">
        <v>1045</v>
      </c>
    </row>
    <row r="222" spans="2:3" x14ac:dyDescent="0.25">
      <c r="B222" s="79" t="s">
        <v>302</v>
      </c>
      <c r="C222" s="79" t="s">
        <v>303</v>
      </c>
    </row>
    <row r="223" spans="2:3" x14ac:dyDescent="0.25">
      <c r="B223" s="79" t="s">
        <v>304</v>
      </c>
      <c r="C223" s="79" t="s">
        <v>305</v>
      </c>
    </row>
    <row r="224" spans="2:3" x14ac:dyDescent="0.25">
      <c r="B224" s="79" t="s">
        <v>306</v>
      </c>
      <c r="C224" s="79" t="s">
        <v>307</v>
      </c>
    </row>
    <row r="225" spans="2:3" x14ac:dyDescent="0.25">
      <c r="B225" s="79" t="s">
        <v>308</v>
      </c>
      <c r="C225" s="79" t="s">
        <v>309</v>
      </c>
    </row>
    <row r="226" spans="2:3" x14ac:dyDescent="0.25">
      <c r="B226" s="79" t="s">
        <v>310</v>
      </c>
      <c r="C226" s="79" t="s">
        <v>311</v>
      </c>
    </row>
    <row r="227" spans="2:3" x14ac:dyDescent="0.25">
      <c r="B227" s="79" t="s">
        <v>571</v>
      </c>
      <c r="C227" s="79" t="s">
        <v>570</v>
      </c>
    </row>
    <row r="228" spans="2:3" x14ac:dyDescent="0.25">
      <c r="B228" s="79" t="s">
        <v>312</v>
      </c>
      <c r="C228" s="79" t="s">
        <v>313</v>
      </c>
    </row>
    <row r="229" spans="2:3" x14ac:dyDescent="0.25">
      <c r="B229" s="79" t="s">
        <v>314</v>
      </c>
      <c r="C229" s="79" t="s">
        <v>315</v>
      </c>
    </row>
    <row r="230" spans="2:3" x14ac:dyDescent="0.25">
      <c r="B230" s="79" t="s">
        <v>595</v>
      </c>
      <c r="C230" s="79" t="s">
        <v>596</v>
      </c>
    </row>
    <row r="231" spans="2:3" x14ac:dyDescent="0.25">
      <c r="B231" s="79" t="s">
        <v>316</v>
      </c>
      <c r="C231" s="79" t="s">
        <v>317</v>
      </c>
    </row>
    <row r="232" spans="2:3" x14ac:dyDescent="0.25">
      <c r="B232" s="79" t="s">
        <v>318</v>
      </c>
      <c r="C232" s="79" t="s">
        <v>319</v>
      </c>
    </row>
    <row r="233" spans="2:3" x14ac:dyDescent="0.25">
      <c r="B233" s="79" t="s">
        <v>573</v>
      </c>
      <c r="C233" s="79" t="s">
        <v>572</v>
      </c>
    </row>
    <row r="234" spans="2:3" x14ac:dyDescent="0.25">
      <c r="B234" s="79" t="s">
        <v>320</v>
      </c>
      <c r="C234" s="79" t="s">
        <v>321</v>
      </c>
    </row>
    <row r="235" spans="2:3" x14ac:dyDescent="0.25">
      <c r="B235" s="79" t="s">
        <v>322</v>
      </c>
      <c r="C235" s="79" t="s">
        <v>323</v>
      </c>
    </row>
    <row r="236" spans="2:3" x14ac:dyDescent="0.25">
      <c r="B236" s="79" t="s">
        <v>324</v>
      </c>
      <c r="C236" s="79" t="s">
        <v>130</v>
      </c>
    </row>
    <row r="237" spans="2:3" x14ac:dyDescent="0.25">
      <c r="B237" s="79" t="s">
        <v>574</v>
      </c>
      <c r="C237" s="79" t="s">
        <v>113</v>
      </c>
    </row>
    <row r="238" spans="2:3" x14ac:dyDescent="0.25">
      <c r="B238" s="79" t="s">
        <v>325</v>
      </c>
      <c r="C238" s="79" t="s">
        <v>115</v>
      </c>
    </row>
    <row r="239" spans="2:3" x14ac:dyDescent="0.25">
      <c r="B239" s="79" t="s">
        <v>576</v>
      </c>
      <c r="C239" s="79" t="s">
        <v>122</v>
      </c>
    </row>
    <row r="240" spans="2:3" x14ac:dyDescent="0.25">
      <c r="B240" s="79" t="s">
        <v>578</v>
      </c>
      <c r="C240" s="79" t="s">
        <v>123</v>
      </c>
    </row>
    <row r="241" spans="2:3" x14ac:dyDescent="0.25">
      <c r="B241" s="79" t="s">
        <v>580</v>
      </c>
      <c r="C241" s="79" t="s">
        <v>124</v>
      </c>
    </row>
    <row r="242" spans="2:3" x14ac:dyDescent="0.25">
      <c r="B242" s="79" t="s">
        <v>581</v>
      </c>
      <c r="C242" s="79" t="s">
        <v>116</v>
      </c>
    </row>
    <row r="243" spans="2:3" x14ac:dyDescent="0.25">
      <c r="B243" s="79" t="s">
        <v>542</v>
      </c>
      <c r="C243" s="79" t="s">
        <v>127</v>
      </c>
    </row>
    <row r="244" spans="2:3" x14ac:dyDescent="0.25">
      <c r="B244" s="79" t="s">
        <v>543</v>
      </c>
      <c r="C244" s="79" t="s">
        <v>111</v>
      </c>
    </row>
    <row r="245" spans="2:3" x14ac:dyDescent="0.25">
      <c r="B245" s="79" t="s">
        <v>326</v>
      </c>
      <c r="C245" s="79" t="s">
        <v>327</v>
      </c>
    </row>
    <row r="246" spans="2:3" x14ac:dyDescent="0.25">
      <c r="B246" s="79" t="s">
        <v>328</v>
      </c>
      <c r="C246" s="79" t="s">
        <v>329</v>
      </c>
    </row>
    <row r="247" spans="2:3" x14ac:dyDescent="0.25">
      <c r="B247" s="79" t="s">
        <v>330</v>
      </c>
      <c r="C247" s="79" t="s">
        <v>331</v>
      </c>
    </row>
    <row r="248" spans="2:3" x14ac:dyDescent="0.25">
      <c r="B248" s="79" t="s">
        <v>332</v>
      </c>
      <c r="C248" s="79" t="s">
        <v>333</v>
      </c>
    </row>
    <row r="249" spans="2:3" x14ac:dyDescent="0.25">
      <c r="B249" s="79" t="s">
        <v>824</v>
      </c>
      <c r="C249" s="79" t="s">
        <v>705</v>
      </c>
    </row>
    <row r="250" spans="2:3" x14ac:dyDescent="0.25">
      <c r="B250" s="79" t="s">
        <v>334</v>
      </c>
      <c r="C250" s="79" t="s">
        <v>335</v>
      </c>
    </row>
    <row r="251" spans="2:3" x14ac:dyDescent="0.25">
      <c r="B251" s="79" t="s">
        <v>336</v>
      </c>
      <c r="C251" s="79" t="s">
        <v>337</v>
      </c>
    </row>
    <row r="252" spans="2:3" x14ac:dyDescent="0.25">
      <c r="B252" s="79" t="s">
        <v>338</v>
      </c>
      <c r="C252" s="79" t="s">
        <v>339</v>
      </c>
    </row>
    <row r="253" spans="2:3" x14ac:dyDescent="0.25">
      <c r="B253" s="79" t="s">
        <v>340</v>
      </c>
      <c r="C253" s="79" t="s">
        <v>341</v>
      </c>
    </row>
    <row r="254" spans="2:3" x14ac:dyDescent="0.25">
      <c r="B254" s="79" t="s">
        <v>342</v>
      </c>
      <c r="C254" s="79" t="s">
        <v>343</v>
      </c>
    </row>
    <row r="255" spans="2:3" x14ac:dyDescent="0.25">
      <c r="B255" s="79" t="s">
        <v>344</v>
      </c>
      <c r="C255" s="79" t="s">
        <v>345</v>
      </c>
    </row>
    <row r="256" spans="2:3" x14ac:dyDescent="0.25">
      <c r="B256" s="79" t="s">
        <v>346</v>
      </c>
      <c r="C256" s="79" t="s">
        <v>347</v>
      </c>
    </row>
    <row r="257" spans="2:3" x14ac:dyDescent="0.25">
      <c r="B257" s="79" t="s">
        <v>348</v>
      </c>
      <c r="C257" s="79" t="s">
        <v>349</v>
      </c>
    </row>
    <row r="258" spans="2:3" x14ac:dyDescent="0.25">
      <c r="B258" s="79" t="s">
        <v>350</v>
      </c>
      <c r="C258" s="79" t="s">
        <v>351</v>
      </c>
    </row>
    <row r="259" spans="2:3" x14ac:dyDescent="0.25">
      <c r="B259" s="79" t="s">
        <v>352</v>
      </c>
      <c r="C259" s="79" t="s">
        <v>353</v>
      </c>
    </row>
    <row r="260" spans="2:3" x14ac:dyDescent="0.25">
      <c r="B260" s="79" t="s">
        <v>354</v>
      </c>
      <c r="C260" s="79" t="s">
        <v>355</v>
      </c>
    </row>
    <row r="261" spans="2:3" x14ac:dyDescent="0.25">
      <c r="B261" s="79" t="s">
        <v>356</v>
      </c>
      <c r="C261" s="79" t="s">
        <v>357</v>
      </c>
    </row>
    <row r="262" spans="2:3" x14ac:dyDescent="0.25">
      <c r="B262" s="79" t="s">
        <v>358</v>
      </c>
      <c r="C262" s="79" t="s">
        <v>359</v>
      </c>
    </row>
    <row r="263" spans="2:3" x14ac:dyDescent="0.25">
      <c r="B263" s="79" t="s">
        <v>360</v>
      </c>
      <c r="C263" s="79" t="s">
        <v>361</v>
      </c>
    </row>
    <row r="264" spans="2:3" x14ac:dyDescent="0.25">
      <c r="B264" s="79" t="s">
        <v>582</v>
      </c>
      <c r="C264" s="79" t="s">
        <v>134</v>
      </c>
    </row>
    <row r="265" spans="2:3" x14ac:dyDescent="0.25">
      <c r="B265" s="79" t="s">
        <v>583</v>
      </c>
      <c r="C265" s="79" t="s">
        <v>135</v>
      </c>
    </row>
    <row r="266" spans="2:3" x14ac:dyDescent="0.25">
      <c r="B266" s="79" t="s">
        <v>584</v>
      </c>
      <c r="C266" s="79" t="s">
        <v>136</v>
      </c>
    </row>
    <row r="267" spans="2:3" x14ac:dyDescent="0.25">
      <c r="B267" s="79" t="s">
        <v>1255</v>
      </c>
      <c r="C267" s="79" t="s">
        <v>1239</v>
      </c>
    </row>
    <row r="268" spans="2:3" x14ac:dyDescent="0.25">
      <c r="B268" s="79" t="s">
        <v>362</v>
      </c>
      <c r="C268" s="80" t="s">
        <v>363</v>
      </c>
    </row>
    <row r="269" spans="2:3" x14ac:dyDescent="0.25">
      <c r="B269" s="79" t="s">
        <v>586</v>
      </c>
      <c r="C269" s="80" t="s">
        <v>585</v>
      </c>
    </row>
    <row r="270" spans="2:3" x14ac:dyDescent="0.25">
      <c r="B270" s="79" t="s">
        <v>588</v>
      </c>
      <c r="C270" s="80" t="s">
        <v>587</v>
      </c>
    </row>
    <row r="271" spans="2:3" x14ac:dyDescent="0.25">
      <c r="B271" s="79" t="s">
        <v>590</v>
      </c>
      <c r="C271" s="80" t="s">
        <v>589</v>
      </c>
    </row>
    <row r="272" spans="2:3" x14ac:dyDescent="0.25">
      <c r="B272" s="79" t="s">
        <v>364</v>
      </c>
      <c r="C272" s="80" t="s">
        <v>365</v>
      </c>
    </row>
    <row r="273" spans="2:3" x14ac:dyDescent="0.25">
      <c r="B273" s="79" t="s">
        <v>366</v>
      </c>
      <c r="C273" s="80" t="s">
        <v>367</v>
      </c>
    </row>
    <row r="274" spans="2:3" x14ac:dyDescent="0.25">
      <c r="B274" s="79" t="s">
        <v>368</v>
      </c>
      <c r="C274" s="80" t="s">
        <v>369</v>
      </c>
    </row>
    <row r="275" spans="2:3" x14ac:dyDescent="0.25">
      <c r="B275" s="79" t="s">
        <v>370</v>
      </c>
      <c r="C275" s="80" t="s">
        <v>371</v>
      </c>
    </row>
    <row r="276" spans="2:3" x14ac:dyDescent="0.25">
      <c r="B276" s="79" t="s">
        <v>372</v>
      </c>
      <c r="C276" s="80" t="s">
        <v>373</v>
      </c>
    </row>
    <row r="277" spans="2:3" x14ac:dyDescent="0.25">
      <c r="B277" s="79" t="s">
        <v>374</v>
      </c>
      <c r="C277" s="80" t="s">
        <v>375</v>
      </c>
    </row>
    <row r="278" spans="2:3" x14ac:dyDescent="0.25">
      <c r="B278" s="79" t="s">
        <v>545</v>
      </c>
      <c r="C278" s="80" t="s">
        <v>544</v>
      </c>
    </row>
    <row r="279" spans="2:3" x14ac:dyDescent="0.25">
      <c r="B279" s="79" t="s">
        <v>376</v>
      </c>
      <c r="C279" s="79" t="s">
        <v>377</v>
      </c>
    </row>
    <row r="280" spans="2:3" x14ac:dyDescent="0.25">
      <c r="B280" s="79" t="s">
        <v>378</v>
      </c>
      <c r="C280" s="79" t="s">
        <v>379</v>
      </c>
    </row>
    <row r="281" spans="2:3" x14ac:dyDescent="0.25">
      <c r="B281" s="79" t="s">
        <v>380</v>
      </c>
      <c r="C281" s="79" t="s">
        <v>381</v>
      </c>
    </row>
    <row r="282" spans="2:3" x14ac:dyDescent="0.25">
      <c r="B282" s="79" t="s">
        <v>382</v>
      </c>
      <c r="C282" s="79" t="s">
        <v>383</v>
      </c>
    </row>
    <row r="283" spans="2:3" x14ac:dyDescent="0.25">
      <c r="B283" s="79" t="s">
        <v>384</v>
      </c>
      <c r="C283" s="79" t="s">
        <v>385</v>
      </c>
    </row>
    <row r="284" spans="2:3" x14ac:dyDescent="0.25">
      <c r="B284" s="79" t="s">
        <v>386</v>
      </c>
      <c r="C284" s="79" t="s">
        <v>387</v>
      </c>
    </row>
    <row r="285" spans="2:3" x14ac:dyDescent="0.25">
      <c r="B285" s="79" t="s">
        <v>388</v>
      </c>
      <c r="C285" s="79" t="s">
        <v>389</v>
      </c>
    </row>
    <row r="286" spans="2:3" x14ac:dyDescent="0.25">
      <c r="B286" s="79" t="s">
        <v>390</v>
      </c>
      <c r="C286" s="79" t="s">
        <v>391</v>
      </c>
    </row>
    <row r="287" spans="2:3" x14ac:dyDescent="0.25">
      <c r="B287" s="79" t="s">
        <v>547</v>
      </c>
      <c r="C287" s="79" t="s">
        <v>546</v>
      </c>
    </row>
    <row r="288" spans="2:3" x14ac:dyDescent="0.25">
      <c r="B288" s="79" t="s">
        <v>392</v>
      </c>
      <c r="C288" s="79" t="s">
        <v>393</v>
      </c>
    </row>
    <row r="289" spans="2:3" x14ac:dyDescent="0.25">
      <c r="B289" s="79" t="s">
        <v>394</v>
      </c>
      <c r="C289" s="80" t="s">
        <v>395</v>
      </c>
    </row>
    <row r="290" spans="2:3" x14ac:dyDescent="0.25">
      <c r="B290" s="79" t="s">
        <v>396</v>
      </c>
      <c r="C290" s="80" t="s">
        <v>397</v>
      </c>
    </row>
    <row r="291" spans="2:3" x14ac:dyDescent="0.25">
      <c r="B291" s="79" t="s">
        <v>398</v>
      </c>
      <c r="C291" s="80" t="s">
        <v>399</v>
      </c>
    </row>
    <row r="292" spans="2:3" x14ac:dyDescent="0.25">
      <c r="B292" s="79" t="s">
        <v>606</v>
      </c>
      <c r="C292" s="80" t="s">
        <v>605</v>
      </c>
    </row>
    <row r="293" spans="2:3" x14ac:dyDescent="0.25">
      <c r="B293" s="79" t="s">
        <v>623</v>
      </c>
      <c r="C293" s="80" t="s">
        <v>622</v>
      </c>
    </row>
    <row r="294" spans="2:3" x14ac:dyDescent="0.25">
      <c r="B294" s="79" t="s">
        <v>608</v>
      </c>
      <c r="C294" s="80" t="s">
        <v>607</v>
      </c>
    </row>
    <row r="295" spans="2:3" x14ac:dyDescent="0.25">
      <c r="B295" s="79" t="s">
        <v>625</v>
      </c>
      <c r="C295" s="80" t="s">
        <v>624</v>
      </c>
    </row>
    <row r="296" spans="2:3" x14ac:dyDescent="0.25">
      <c r="B296" s="79" t="s">
        <v>610</v>
      </c>
      <c r="C296" s="80" t="s">
        <v>609</v>
      </c>
    </row>
    <row r="297" spans="2:3" x14ac:dyDescent="0.25">
      <c r="B297" s="79" t="s">
        <v>612</v>
      </c>
      <c r="C297" s="80" t="s">
        <v>611</v>
      </c>
    </row>
    <row r="298" spans="2:3" x14ac:dyDescent="0.25">
      <c r="B298" s="79" t="s">
        <v>614</v>
      </c>
      <c r="C298" s="80" t="s">
        <v>613</v>
      </c>
    </row>
    <row r="299" spans="2:3" x14ac:dyDescent="0.25">
      <c r="B299" s="79" t="s">
        <v>616</v>
      </c>
      <c r="C299" s="80" t="s">
        <v>615</v>
      </c>
    </row>
    <row r="300" spans="2:3" x14ac:dyDescent="0.25">
      <c r="B300" s="79" t="s">
        <v>618</v>
      </c>
      <c r="C300" s="80" t="s">
        <v>617</v>
      </c>
    </row>
    <row r="301" spans="2:3" x14ac:dyDescent="0.25">
      <c r="B301" s="79" t="s">
        <v>620</v>
      </c>
      <c r="C301" s="80" t="s">
        <v>619</v>
      </c>
    </row>
    <row r="302" spans="2:3" x14ac:dyDescent="0.25">
      <c r="B302" s="79" t="s">
        <v>627</v>
      </c>
      <c r="C302" s="80" t="s">
        <v>626</v>
      </c>
    </row>
    <row r="303" spans="2:3" x14ac:dyDescent="0.25">
      <c r="B303" s="79" t="s">
        <v>629</v>
      </c>
      <c r="C303" s="80" t="s">
        <v>628</v>
      </c>
    </row>
    <row r="304" spans="2:3" x14ac:dyDescent="0.25">
      <c r="B304" s="79" t="s">
        <v>631</v>
      </c>
      <c r="C304" s="80" t="s">
        <v>630</v>
      </c>
    </row>
    <row r="305" spans="2:3" x14ac:dyDescent="0.25">
      <c r="B305" s="79" t="s">
        <v>633</v>
      </c>
      <c r="C305" s="80" t="s">
        <v>632</v>
      </c>
    </row>
    <row r="306" spans="2:3" x14ac:dyDescent="0.25">
      <c r="B306" s="79" t="s">
        <v>635</v>
      </c>
      <c r="C306" s="80" t="s">
        <v>634</v>
      </c>
    </row>
    <row r="307" spans="2:3" x14ac:dyDescent="0.25">
      <c r="B307" s="79" t="s">
        <v>637</v>
      </c>
      <c r="C307" s="80" t="s">
        <v>636</v>
      </c>
    </row>
    <row r="308" spans="2:3" x14ac:dyDescent="0.25">
      <c r="B308" s="79" t="s">
        <v>591</v>
      </c>
      <c r="C308" s="80" t="s">
        <v>79</v>
      </c>
    </row>
    <row r="309" spans="2:3" x14ac:dyDescent="0.25">
      <c r="B309" s="79" t="s">
        <v>514</v>
      </c>
      <c r="C309" s="80" t="s">
        <v>71</v>
      </c>
    </row>
    <row r="310" spans="2:3" x14ac:dyDescent="0.25">
      <c r="B310" s="79" t="s">
        <v>781</v>
      </c>
      <c r="C310" s="79" t="s">
        <v>704</v>
      </c>
    </row>
    <row r="311" spans="2:3" x14ac:dyDescent="0.25">
      <c r="B311" s="79" t="s">
        <v>400</v>
      </c>
      <c r="C311" s="79" t="s">
        <v>91</v>
      </c>
    </row>
    <row r="312" spans="2:3" x14ac:dyDescent="0.25">
      <c r="B312" s="79" t="s">
        <v>401</v>
      </c>
      <c r="C312" s="79" t="s">
        <v>102</v>
      </c>
    </row>
    <row r="313" spans="2:3" x14ac:dyDescent="0.25">
      <c r="B313" s="79" t="s">
        <v>1131</v>
      </c>
      <c r="C313" s="79" t="s">
        <v>1046</v>
      </c>
    </row>
    <row r="314" spans="2:3" x14ac:dyDescent="0.25">
      <c r="B314" s="79" t="s">
        <v>402</v>
      </c>
      <c r="C314" s="79" t="s">
        <v>403</v>
      </c>
    </row>
    <row r="315" spans="2:3" x14ac:dyDescent="0.25">
      <c r="B315" s="79" t="s">
        <v>780</v>
      </c>
      <c r="C315" s="79" t="s">
        <v>703</v>
      </c>
    </row>
    <row r="316" spans="2:3" x14ac:dyDescent="0.25">
      <c r="B316" s="79" t="s">
        <v>404</v>
      </c>
      <c r="C316" s="79" t="s">
        <v>405</v>
      </c>
    </row>
    <row r="317" spans="2:3" x14ac:dyDescent="0.25">
      <c r="B317" s="79" t="s">
        <v>406</v>
      </c>
      <c r="C317" s="79" t="s">
        <v>407</v>
      </c>
    </row>
    <row r="318" spans="2:3" x14ac:dyDescent="0.25">
      <c r="B318" s="79" t="s">
        <v>408</v>
      </c>
      <c r="C318" s="79" t="s">
        <v>409</v>
      </c>
    </row>
    <row r="319" spans="2:3" x14ac:dyDescent="0.25">
      <c r="B319" s="79" t="s">
        <v>410</v>
      </c>
      <c r="C319" s="79" t="s">
        <v>411</v>
      </c>
    </row>
    <row r="320" spans="2:3" x14ac:dyDescent="0.25">
      <c r="B320" s="79" t="s">
        <v>1107</v>
      </c>
      <c r="C320" s="79" t="s">
        <v>1047</v>
      </c>
    </row>
    <row r="321" spans="2:3" x14ac:dyDescent="0.25">
      <c r="B321" s="79" t="s">
        <v>1109</v>
      </c>
      <c r="C321" s="79" t="s">
        <v>1047</v>
      </c>
    </row>
    <row r="322" spans="2:3" x14ac:dyDescent="0.25">
      <c r="B322" s="79" t="s">
        <v>1110</v>
      </c>
      <c r="C322" s="79" t="s">
        <v>1048</v>
      </c>
    </row>
    <row r="323" spans="2:3" x14ac:dyDescent="0.25">
      <c r="B323" s="79" t="s">
        <v>1112</v>
      </c>
      <c r="C323" s="79" t="s">
        <v>1048</v>
      </c>
    </row>
    <row r="324" spans="2:3" x14ac:dyDescent="0.25">
      <c r="B324" s="79" t="s">
        <v>1113</v>
      </c>
      <c r="C324" s="79" t="s">
        <v>1049</v>
      </c>
    </row>
    <row r="325" spans="2:3" x14ac:dyDescent="0.25">
      <c r="B325" s="79" t="s">
        <v>1115</v>
      </c>
      <c r="C325" s="79" t="s">
        <v>1049</v>
      </c>
    </row>
    <row r="326" spans="2:3" x14ac:dyDescent="0.25">
      <c r="B326" s="79" t="s">
        <v>1116</v>
      </c>
      <c r="C326" s="79" t="s">
        <v>1050</v>
      </c>
    </row>
    <row r="327" spans="2:3" x14ac:dyDescent="0.25">
      <c r="B327" s="79" t="s">
        <v>1117</v>
      </c>
      <c r="C327" s="79" t="s">
        <v>1052</v>
      </c>
    </row>
    <row r="328" spans="2:3" x14ac:dyDescent="0.25">
      <c r="B328" s="79" t="s">
        <v>1118</v>
      </c>
      <c r="C328" s="79" t="s">
        <v>1053</v>
      </c>
    </row>
    <row r="329" spans="2:3" x14ac:dyDescent="0.25">
      <c r="B329" s="79" t="s">
        <v>1119</v>
      </c>
      <c r="C329" s="79" t="s">
        <v>1054</v>
      </c>
    </row>
    <row r="330" spans="2:3" x14ac:dyDescent="0.25">
      <c r="B330" s="79" t="s">
        <v>1120</v>
      </c>
      <c r="C330" s="79" t="s">
        <v>1055</v>
      </c>
    </row>
    <row r="331" spans="2:3" x14ac:dyDescent="0.25">
      <c r="B331" s="79" t="s">
        <v>1121</v>
      </c>
      <c r="C331" s="79" t="s">
        <v>1057</v>
      </c>
    </row>
    <row r="332" spans="2:3" x14ac:dyDescent="0.25">
      <c r="B332" s="79" t="s">
        <v>1122</v>
      </c>
      <c r="C332" s="79" t="s">
        <v>1058</v>
      </c>
    </row>
    <row r="333" spans="2:3" x14ac:dyDescent="0.25">
      <c r="B333" s="79" t="s">
        <v>1123</v>
      </c>
      <c r="C333" s="79" t="s">
        <v>1059</v>
      </c>
    </row>
    <row r="334" spans="2:3" x14ac:dyDescent="0.25">
      <c r="B334" s="79" t="s">
        <v>1124</v>
      </c>
      <c r="C334" s="79" t="s">
        <v>1060</v>
      </c>
    </row>
    <row r="335" spans="2:3" x14ac:dyDescent="0.25">
      <c r="B335" s="79" t="s">
        <v>1125</v>
      </c>
      <c r="C335" s="79" t="s">
        <v>1061</v>
      </c>
    </row>
    <row r="336" spans="2:3" x14ac:dyDescent="0.25">
      <c r="B336" s="79" t="s">
        <v>1126</v>
      </c>
      <c r="C336" s="79" t="s">
        <v>1062</v>
      </c>
    </row>
    <row r="337" spans="2:3" x14ac:dyDescent="0.25">
      <c r="B337" s="79" t="s">
        <v>412</v>
      </c>
      <c r="C337" s="79" t="s">
        <v>413</v>
      </c>
    </row>
    <row r="338" spans="2:3" x14ac:dyDescent="0.25">
      <c r="B338" s="79" t="s">
        <v>414</v>
      </c>
      <c r="C338" s="79" t="s">
        <v>415</v>
      </c>
    </row>
    <row r="339" spans="2:3" x14ac:dyDescent="0.25">
      <c r="B339" s="79" t="s">
        <v>416</v>
      </c>
      <c r="C339" s="79" t="s">
        <v>417</v>
      </c>
    </row>
    <row r="340" spans="2:3" x14ac:dyDescent="0.25">
      <c r="B340" s="79" t="s">
        <v>418</v>
      </c>
      <c r="C340" s="79" t="s">
        <v>419</v>
      </c>
    </row>
    <row r="341" spans="2:3" x14ac:dyDescent="0.25">
      <c r="B341" s="79" t="s">
        <v>420</v>
      </c>
      <c r="C341" s="79" t="s">
        <v>42</v>
      </c>
    </row>
    <row r="342" spans="2:3" x14ac:dyDescent="0.25">
      <c r="B342" s="79" t="s">
        <v>1082</v>
      </c>
      <c r="C342" s="79" t="s">
        <v>1063</v>
      </c>
    </row>
    <row r="343" spans="2:3" x14ac:dyDescent="0.25">
      <c r="B343" s="79" t="s">
        <v>421</v>
      </c>
      <c r="C343" s="79" t="s">
        <v>422</v>
      </c>
    </row>
    <row r="344" spans="2:3" x14ac:dyDescent="0.25">
      <c r="B344" s="79" t="s">
        <v>423</v>
      </c>
      <c r="C344" s="79" t="s">
        <v>424</v>
      </c>
    </row>
    <row r="345" spans="2:3" x14ac:dyDescent="0.25">
      <c r="B345" s="79" t="s">
        <v>425</v>
      </c>
      <c r="C345" s="79" t="s">
        <v>426</v>
      </c>
    </row>
    <row r="346" spans="2:3" x14ac:dyDescent="0.25">
      <c r="B346" s="79" t="s">
        <v>779</v>
      </c>
      <c r="C346" s="79" t="s">
        <v>702</v>
      </c>
    </row>
    <row r="347" spans="2:3" x14ac:dyDescent="0.25">
      <c r="B347" s="79" t="s">
        <v>427</v>
      </c>
      <c r="C347" s="79" t="s">
        <v>43</v>
      </c>
    </row>
    <row r="348" spans="2:3" x14ac:dyDescent="0.25">
      <c r="B348" s="79" t="s">
        <v>428</v>
      </c>
      <c r="C348" s="79" t="s">
        <v>701</v>
      </c>
    </row>
    <row r="349" spans="2:3" x14ac:dyDescent="0.25">
      <c r="B349" s="79" t="s">
        <v>778</v>
      </c>
      <c r="C349" s="79" t="s">
        <v>700</v>
      </c>
    </row>
    <row r="350" spans="2:3" x14ac:dyDescent="0.25">
      <c r="B350" s="79" t="s">
        <v>777</v>
      </c>
      <c r="C350" s="79" t="s">
        <v>699</v>
      </c>
    </row>
    <row r="351" spans="2:3" x14ac:dyDescent="0.25">
      <c r="B351" s="79" t="s">
        <v>1132</v>
      </c>
      <c r="C351" s="79" t="s">
        <v>1064</v>
      </c>
    </row>
    <row r="352" spans="2:3" x14ac:dyDescent="0.25">
      <c r="B352" s="79" t="s">
        <v>776</v>
      </c>
      <c r="C352" s="79" t="s">
        <v>698</v>
      </c>
    </row>
    <row r="353" spans="2:3" x14ac:dyDescent="0.25">
      <c r="B353" s="79" t="s">
        <v>823</v>
      </c>
      <c r="C353" s="79" t="s">
        <v>697</v>
      </c>
    </row>
    <row r="354" spans="2:3" x14ac:dyDescent="0.25">
      <c r="B354" s="79" t="s">
        <v>430</v>
      </c>
      <c r="C354" s="79" t="s">
        <v>431</v>
      </c>
    </row>
    <row r="355" spans="2:3" x14ac:dyDescent="0.25">
      <c r="B355" s="79" t="s">
        <v>775</v>
      </c>
      <c r="C355" s="79" t="s">
        <v>696</v>
      </c>
    </row>
    <row r="356" spans="2:3" x14ac:dyDescent="0.25">
      <c r="B356" s="79" t="s">
        <v>432</v>
      </c>
      <c r="C356" s="79" t="s">
        <v>129</v>
      </c>
    </row>
    <row r="357" spans="2:3" x14ac:dyDescent="0.25">
      <c r="B357" s="79" t="s">
        <v>433</v>
      </c>
      <c r="C357" s="79" t="s">
        <v>129</v>
      </c>
    </row>
    <row r="358" spans="2:3" x14ac:dyDescent="0.25">
      <c r="B358" s="79" t="s">
        <v>517</v>
      </c>
      <c r="C358" s="79" t="s">
        <v>72</v>
      </c>
    </row>
    <row r="359" spans="2:3" x14ac:dyDescent="0.25">
      <c r="B359" s="79" t="s">
        <v>519</v>
      </c>
      <c r="C359" s="79" t="s">
        <v>72</v>
      </c>
    </row>
    <row r="360" spans="2:3" x14ac:dyDescent="0.25">
      <c r="B360" s="79" t="s">
        <v>822</v>
      </c>
      <c r="C360" s="79" t="s">
        <v>695</v>
      </c>
    </row>
    <row r="361" spans="2:3" x14ac:dyDescent="0.25">
      <c r="B361" s="79" t="s">
        <v>774</v>
      </c>
      <c r="C361" s="79" t="s">
        <v>694</v>
      </c>
    </row>
    <row r="362" spans="2:3" x14ac:dyDescent="0.25">
      <c r="B362" s="79" t="s">
        <v>521</v>
      </c>
      <c r="C362" s="79" t="s">
        <v>106</v>
      </c>
    </row>
    <row r="363" spans="2:3" x14ac:dyDescent="0.25">
      <c r="B363" s="79" t="s">
        <v>523</v>
      </c>
      <c r="C363" s="79" t="s">
        <v>73</v>
      </c>
    </row>
    <row r="364" spans="2:3" x14ac:dyDescent="0.25">
      <c r="B364" s="79" t="s">
        <v>434</v>
      </c>
      <c r="C364" s="79" t="s">
        <v>435</v>
      </c>
    </row>
    <row r="365" spans="2:3" x14ac:dyDescent="0.25">
      <c r="B365" s="79" t="s">
        <v>436</v>
      </c>
      <c r="C365" s="79" t="s">
        <v>435</v>
      </c>
    </row>
    <row r="366" spans="2:3" x14ac:dyDescent="0.25">
      <c r="B366" s="79" t="s">
        <v>1095</v>
      </c>
      <c r="C366" s="79" t="s">
        <v>1065</v>
      </c>
    </row>
    <row r="367" spans="2:3" x14ac:dyDescent="0.25">
      <c r="B367" s="79" t="s">
        <v>772</v>
      </c>
      <c r="C367" s="79" t="s">
        <v>693</v>
      </c>
    </row>
    <row r="368" spans="2:3" x14ac:dyDescent="0.25">
      <c r="B368" s="79" t="s">
        <v>853</v>
      </c>
      <c r="C368" s="79" t="s">
        <v>96</v>
      </c>
    </row>
    <row r="369" spans="2:3" x14ac:dyDescent="0.25">
      <c r="B369" s="79" t="s">
        <v>851</v>
      </c>
      <c r="C369" s="79" t="s">
        <v>96</v>
      </c>
    </row>
    <row r="370" spans="2:3" x14ac:dyDescent="0.25">
      <c r="B370" s="79" t="s">
        <v>820</v>
      </c>
      <c r="C370" s="79" t="s">
        <v>96</v>
      </c>
    </row>
    <row r="371" spans="2:3" x14ac:dyDescent="0.25">
      <c r="B371" s="79" t="s">
        <v>818</v>
      </c>
      <c r="C371" s="79" t="s">
        <v>96</v>
      </c>
    </row>
    <row r="372" spans="2:3" x14ac:dyDescent="0.25">
      <c r="B372" s="79" t="s">
        <v>770</v>
      </c>
      <c r="C372" s="79" t="s">
        <v>96</v>
      </c>
    </row>
    <row r="373" spans="2:3" x14ac:dyDescent="0.25">
      <c r="B373" s="79" t="s">
        <v>816</v>
      </c>
      <c r="C373" s="79" t="s">
        <v>96</v>
      </c>
    </row>
    <row r="374" spans="2:3" x14ac:dyDescent="0.25">
      <c r="B374" s="79" t="s">
        <v>814</v>
      </c>
      <c r="C374" s="79" t="s">
        <v>96</v>
      </c>
    </row>
    <row r="375" spans="2:3" x14ac:dyDescent="0.25">
      <c r="B375" s="79" t="s">
        <v>768</v>
      </c>
      <c r="C375" s="79" t="s">
        <v>96</v>
      </c>
    </row>
    <row r="376" spans="2:3" x14ac:dyDescent="0.25">
      <c r="B376" s="79" t="s">
        <v>768</v>
      </c>
      <c r="C376" s="79" t="s">
        <v>769</v>
      </c>
    </row>
    <row r="377" spans="2:3" x14ac:dyDescent="0.25">
      <c r="B377" s="79" t="s">
        <v>812</v>
      </c>
      <c r="C377" s="79" t="s">
        <v>692</v>
      </c>
    </row>
    <row r="378" spans="2:3" x14ac:dyDescent="0.25">
      <c r="B378" s="79" t="s">
        <v>810</v>
      </c>
      <c r="C378" s="79" t="s">
        <v>691</v>
      </c>
    </row>
    <row r="379" spans="2:3" x14ac:dyDescent="0.25">
      <c r="B379" s="79" t="s">
        <v>767</v>
      </c>
      <c r="C379" s="79" t="s">
        <v>690</v>
      </c>
    </row>
    <row r="380" spans="2:3" x14ac:dyDescent="0.25">
      <c r="B380" s="79" t="s">
        <v>765</v>
      </c>
      <c r="C380" s="79" t="s">
        <v>690</v>
      </c>
    </row>
    <row r="381" spans="2:3" x14ac:dyDescent="0.25">
      <c r="B381" s="79" t="s">
        <v>764</v>
      </c>
      <c r="C381" s="79" t="s">
        <v>689</v>
      </c>
    </row>
    <row r="382" spans="2:3" x14ac:dyDescent="0.25">
      <c r="B382" s="79" t="s">
        <v>437</v>
      </c>
      <c r="C382" s="79" t="s">
        <v>438</v>
      </c>
    </row>
    <row r="383" spans="2:3" x14ac:dyDescent="0.25">
      <c r="B383" s="79" t="s">
        <v>808</v>
      </c>
      <c r="C383" s="79" t="s">
        <v>809</v>
      </c>
    </row>
    <row r="384" spans="2:3" x14ac:dyDescent="0.25">
      <c r="B384" s="79" t="s">
        <v>806</v>
      </c>
      <c r="C384" s="79" t="s">
        <v>807</v>
      </c>
    </row>
    <row r="385" spans="2:3" x14ac:dyDescent="0.25">
      <c r="B385" s="79" t="s">
        <v>1096</v>
      </c>
      <c r="C385" s="79" t="s">
        <v>1066</v>
      </c>
    </row>
    <row r="386" spans="2:3" x14ac:dyDescent="0.25">
      <c r="B386" s="79" t="s">
        <v>439</v>
      </c>
      <c r="C386" s="79" t="s">
        <v>440</v>
      </c>
    </row>
    <row r="387" spans="2:3" x14ac:dyDescent="0.25">
      <c r="B387" s="79" t="s">
        <v>441</v>
      </c>
      <c r="C387" s="79" t="s">
        <v>44</v>
      </c>
    </row>
    <row r="388" spans="2:3" x14ac:dyDescent="0.25">
      <c r="B388" s="79" t="s">
        <v>804</v>
      </c>
      <c r="C388" s="79" t="s">
        <v>96</v>
      </c>
    </row>
    <row r="389" spans="2:3" x14ac:dyDescent="0.25">
      <c r="B389" s="79" t="s">
        <v>525</v>
      </c>
      <c r="C389" s="79" t="s">
        <v>74</v>
      </c>
    </row>
    <row r="390" spans="2:3" x14ac:dyDescent="0.25">
      <c r="B390" s="79" t="s">
        <v>527</v>
      </c>
      <c r="C390" s="79" t="s">
        <v>75</v>
      </c>
    </row>
    <row r="391" spans="2:3" x14ac:dyDescent="0.25">
      <c r="B391" s="79" t="s">
        <v>850</v>
      </c>
      <c r="C391" s="79" t="s">
        <v>686</v>
      </c>
    </row>
    <row r="392" spans="2:3" x14ac:dyDescent="0.25">
      <c r="B392" s="79" t="s">
        <v>849</v>
      </c>
      <c r="C392" s="79" t="s">
        <v>685</v>
      </c>
    </row>
    <row r="393" spans="2:3" x14ac:dyDescent="0.25">
      <c r="B393" s="79" t="s">
        <v>528</v>
      </c>
      <c r="C393" s="79" t="s">
        <v>99</v>
      </c>
    </row>
    <row r="394" spans="2:3" x14ac:dyDescent="0.25">
      <c r="B394" s="79" t="s">
        <v>763</v>
      </c>
      <c r="C394" s="79" t="s">
        <v>683</v>
      </c>
    </row>
    <row r="395" spans="2:3" x14ac:dyDescent="0.25">
      <c r="B395" s="79" t="s">
        <v>442</v>
      </c>
      <c r="C395" s="79" t="s">
        <v>443</v>
      </c>
    </row>
    <row r="396" spans="2:3" x14ac:dyDescent="0.25">
      <c r="B396" s="79" t="s">
        <v>761</v>
      </c>
      <c r="C396" s="79" t="s">
        <v>682</v>
      </c>
    </row>
    <row r="397" spans="2:3" x14ac:dyDescent="0.25">
      <c r="B397" s="79" t="s">
        <v>848</v>
      </c>
      <c r="C397" s="79" t="s">
        <v>681</v>
      </c>
    </row>
    <row r="398" spans="2:3" x14ac:dyDescent="0.25">
      <c r="B398" s="79" t="s">
        <v>592</v>
      </c>
      <c r="C398" s="79" t="s">
        <v>118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B180"/>
  <sheetViews>
    <sheetView showOutlineSymbols="0" zoomScaleNormal="100" workbookViewId="0">
      <pane xSplit="2" ySplit="13" topLeftCell="C14" activePane="bottomRight" state="frozen"/>
      <selection activeCell="B35" sqref="B35:S35"/>
      <selection pane="topRight" activeCell="B35" sqref="B35:S35"/>
      <selection pane="bottomLeft" activeCell="B35" sqref="B35:S35"/>
      <selection pane="bottomRight" activeCell="C17" sqref="C17"/>
    </sheetView>
  </sheetViews>
  <sheetFormatPr defaultColWidth="12.6640625" defaultRowHeight="13.2" x14ac:dyDescent="0.25"/>
  <cols>
    <col min="1" max="1" width="4.6640625" style="57" customWidth="1"/>
    <col min="2" max="2" width="54.6640625" style="56" customWidth="1"/>
    <col min="3" max="4" width="15.6640625" style="56" customWidth="1"/>
    <col min="5" max="7" width="15.6640625" style="56" hidden="1" customWidth="1"/>
    <col min="8" max="8" width="2.6640625" style="56" hidden="1" customWidth="1"/>
    <col min="9" max="11" width="15.6640625" style="56" hidden="1" customWidth="1"/>
    <col min="12" max="12" width="2.6640625" style="56" hidden="1" customWidth="1"/>
    <col min="13" max="15" width="15.6640625" style="56" hidden="1" customWidth="1"/>
    <col min="16" max="16" width="2.6640625" style="2" hidden="1" customWidth="1"/>
    <col min="17" max="19" width="15.6640625" style="56" customWidth="1"/>
    <col min="20" max="16384" width="12.6640625" style="56"/>
  </cols>
  <sheetData>
    <row r="1" spans="1:19" x14ac:dyDescent="0.25">
      <c r="B1" s="132" t="s">
        <v>1256</v>
      </c>
      <c r="C1" s="133" t="s">
        <v>24</v>
      </c>
      <c r="F1" s="2"/>
      <c r="G1" s="68"/>
      <c r="H1" s="68"/>
      <c r="I1" s="68"/>
      <c r="J1" s="68"/>
      <c r="K1" s="68"/>
      <c r="L1" s="68"/>
      <c r="S1" s="68"/>
    </row>
    <row r="2" spans="1:19" x14ac:dyDescent="0.25">
      <c r="B2" s="132" t="s">
        <v>0</v>
      </c>
      <c r="G2" s="68"/>
      <c r="H2" s="68"/>
      <c r="I2" s="68"/>
      <c r="J2" s="68"/>
      <c r="K2" s="68"/>
      <c r="L2" s="68"/>
      <c r="S2" s="68"/>
    </row>
    <row r="3" spans="1:19" x14ac:dyDescent="0.25">
      <c r="B3" s="132" t="s">
        <v>639</v>
      </c>
    </row>
    <row r="4" spans="1:19" x14ac:dyDescent="0.25">
      <c r="G4" s="134" t="s">
        <v>1</v>
      </c>
      <c r="H4" s="67"/>
      <c r="I4" s="67"/>
      <c r="J4" s="67"/>
      <c r="K4" s="67"/>
      <c r="L4" s="67"/>
    </row>
    <row r="5" spans="1:19" x14ac:dyDescent="0.25">
      <c r="B5" s="133"/>
    </row>
    <row r="8" spans="1:19" x14ac:dyDescent="0.25">
      <c r="B8" s="61" t="s">
        <v>2</v>
      </c>
      <c r="C8" s="61" t="s">
        <v>3</v>
      </c>
      <c r="D8" s="61" t="s">
        <v>4</v>
      </c>
      <c r="E8" s="61" t="s">
        <v>5</v>
      </c>
      <c r="F8" s="61" t="s">
        <v>6</v>
      </c>
      <c r="G8" s="61" t="s">
        <v>7</v>
      </c>
      <c r="H8" s="61"/>
      <c r="I8" s="4" t="s">
        <v>8</v>
      </c>
      <c r="J8" s="4" t="s">
        <v>9</v>
      </c>
      <c r="K8" s="4" t="s">
        <v>10</v>
      </c>
      <c r="L8" s="61"/>
      <c r="M8" s="4" t="s">
        <v>11</v>
      </c>
      <c r="N8" s="4" t="s">
        <v>57</v>
      </c>
      <c r="O8" s="4" t="s">
        <v>58</v>
      </c>
      <c r="Q8" s="4" t="s">
        <v>59</v>
      </c>
      <c r="R8" s="4" t="s">
        <v>60</v>
      </c>
      <c r="S8" s="4" t="s">
        <v>61</v>
      </c>
    </row>
    <row r="10" spans="1:19" x14ac:dyDescent="0.25">
      <c r="C10" s="64" t="s">
        <v>12</v>
      </c>
      <c r="D10" s="64"/>
      <c r="E10" s="66" t="s">
        <v>13</v>
      </c>
      <c r="F10" s="64"/>
      <c r="G10" s="62" t="s">
        <v>14</v>
      </c>
      <c r="H10" s="62"/>
      <c r="I10" s="65" t="s">
        <v>63</v>
      </c>
      <c r="J10" s="64"/>
      <c r="K10" s="64"/>
      <c r="L10" s="62"/>
      <c r="M10" s="65" t="s">
        <v>599</v>
      </c>
      <c r="N10" s="64"/>
      <c r="O10" s="64"/>
      <c r="Q10" s="65" t="s">
        <v>650</v>
      </c>
      <c r="R10" s="64"/>
      <c r="S10" s="64"/>
    </row>
    <row r="11" spans="1:19" x14ac:dyDescent="0.25">
      <c r="C11" s="63"/>
      <c r="D11" s="63"/>
      <c r="G11" s="62" t="s">
        <v>15</v>
      </c>
      <c r="H11" s="62"/>
      <c r="I11" s="63"/>
      <c r="J11" s="63"/>
      <c r="K11" s="63"/>
      <c r="L11" s="62"/>
      <c r="M11" s="63"/>
      <c r="N11" s="63"/>
      <c r="O11" s="63"/>
      <c r="Q11" s="63"/>
      <c r="R11" s="63"/>
      <c r="S11" s="63"/>
    </row>
    <row r="12" spans="1:19" x14ac:dyDescent="0.25">
      <c r="C12" s="62" t="s">
        <v>16</v>
      </c>
      <c r="D12" s="62" t="s">
        <v>16</v>
      </c>
      <c r="E12" s="62" t="s">
        <v>16</v>
      </c>
      <c r="F12" s="62" t="s">
        <v>16</v>
      </c>
      <c r="G12" s="62" t="s">
        <v>17</v>
      </c>
      <c r="H12" s="62"/>
      <c r="L12" s="62"/>
    </row>
    <row r="13" spans="1:19" x14ac:dyDescent="0.25">
      <c r="B13" s="61" t="s">
        <v>18</v>
      </c>
      <c r="C13" s="61" t="s">
        <v>598</v>
      </c>
      <c r="D13" s="61" t="s">
        <v>649</v>
      </c>
      <c r="E13" s="61" t="str">
        <f>C13</f>
        <v>OF 12-31-15</v>
      </c>
      <c r="F13" s="61" t="str">
        <f>D13</f>
        <v>OF 12-31-16</v>
      </c>
      <c r="G13" s="61" t="s">
        <v>19</v>
      </c>
      <c r="H13" s="61"/>
      <c r="I13" s="61" t="s">
        <v>20</v>
      </c>
      <c r="J13" s="61" t="s">
        <v>21</v>
      </c>
      <c r="K13" s="61" t="s">
        <v>22</v>
      </c>
      <c r="L13" s="61"/>
      <c r="M13" s="61" t="s">
        <v>20</v>
      </c>
      <c r="N13" s="61" t="s">
        <v>21</v>
      </c>
      <c r="O13" s="61" t="s">
        <v>22</v>
      </c>
      <c r="Q13" s="61" t="s">
        <v>20</v>
      </c>
      <c r="R13" s="61" t="s">
        <v>21</v>
      </c>
      <c r="S13" s="61" t="s">
        <v>22</v>
      </c>
    </row>
    <row r="14" spans="1:19" x14ac:dyDescent="0.25">
      <c r="A14" s="7"/>
      <c r="B14" s="2"/>
      <c r="C14" s="135" t="s">
        <v>24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/>
      <c r="R14" s="2"/>
      <c r="S14" s="2"/>
    </row>
    <row r="15" spans="1:19" x14ac:dyDescent="0.25">
      <c r="A15" s="16">
        <v>1</v>
      </c>
      <c r="B15" s="3" t="s">
        <v>23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16">
        <f t="shared" ref="A16:A79" si="0">A15+1</f>
        <v>2</v>
      </c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28" x14ac:dyDescent="0.25">
      <c r="A17" s="16">
        <f t="shared" si="0"/>
        <v>3</v>
      </c>
      <c r="B17" s="136" t="s">
        <v>1257</v>
      </c>
      <c r="C17" s="5">
        <f>SUM(M17:O17)</f>
        <v>0</v>
      </c>
      <c r="D17" s="5">
        <f>SUM(Q17:S17)</f>
        <v>0</v>
      </c>
      <c r="E17" s="5"/>
      <c r="F17" s="5"/>
      <c r="G17" s="5">
        <f>ROUND(SUM(C17:F17)/2,0)</f>
        <v>0</v>
      </c>
      <c r="H17" s="5"/>
      <c r="I17" s="5">
        <f t="shared" ref="I17:K18" si="1">(M17+Q17)/2</f>
        <v>0</v>
      </c>
      <c r="J17" s="5">
        <f t="shared" si="1"/>
        <v>0</v>
      </c>
      <c r="K17" s="5">
        <f t="shared" si="1"/>
        <v>0</v>
      </c>
      <c r="L17" s="5"/>
      <c r="M17" s="22">
        <v>0</v>
      </c>
      <c r="N17" s="22">
        <v>0</v>
      </c>
      <c r="O17" s="22">
        <v>0</v>
      </c>
      <c r="P17" s="5"/>
      <c r="Q17" s="22">
        <v>0</v>
      </c>
      <c r="R17" s="22">
        <v>0</v>
      </c>
      <c r="S17" s="22">
        <v>0</v>
      </c>
      <c r="T17" s="137"/>
    </row>
    <row r="18" spans="1:28" x14ac:dyDescent="0.25">
      <c r="A18" s="16">
        <f t="shared" si="0"/>
        <v>4</v>
      </c>
      <c r="B18" s="59" t="s">
        <v>1258</v>
      </c>
      <c r="C18" s="5">
        <f>SUM(M18:O18)</f>
        <v>0</v>
      </c>
      <c r="D18" s="5">
        <f>SUM(Q18:S18)</f>
        <v>0</v>
      </c>
      <c r="E18" s="5"/>
      <c r="F18" s="5"/>
      <c r="G18" s="5">
        <f>ROUND(SUM(C18:F18)/2,0)</f>
        <v>0</v>
      </c>
      <c r="H18" s="5"/>
      <c r="I18" s="5">
        <f t="shared" si="1"/>
        <v>0</v>
      </c>
      <c r="J18" s="5">
        <f t="shared" si="1"/>
        <v>0</v>
      </c>
      <c r="K18" s="5">
        <f t="shared" si="1"/>
        <v>0</v>
      </c>
      <c r="L18" s="5"/>
      <c r="M18" s="22">
        <v>0</v>
      </c>
      <c r="N18" s="22">
        <v>0</v>
      </c>
      <c r="O18" s="22">
        <v>0</v>
      </c>
      <c r="P18" s="5"/>
      <c r="Q18" s="22">
        <v>0</v>
      </c>
      <c r="R18" s="22">
        <v>0</v>
      </c>
      <c r="S18" s="22">
        <v>0</v>
      </c>
    </row>
    <row r="19" spans="1:28" x14ac:dyDescent="0.25">
      <c r="A19" s="16">
        <f t="shared" si="0"/>
        <v>5</v>
      </c>
      <c r="B19" s="59" t="s">
        <v>25</v>
      </c>
      <c r="C19" s="5">
        <v>0</v>
      </c>
      <c r="D19" s="5">
        <v>0</v>
      </c>
      <c r="E19" s="5">
        <f t="shared" ref="E19:F21" si="2">-C19</f>
        <v>0</v>
      </c>
      <c r="F19" s="5">
        <f t="shared" si="2"/>
        <v>0</v>
      </c>
      <c r="G19" s="5">
        <f>ROUND(SUM(C19:F19)/2,0)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28" x14ac:dyDescent="0.25">
      <c r="A20" s="16">
        <f t="shared" si="0"/>
        <v>6</v>
      </c>
      <c r="B20" s="59" t="s">
        <v>26</v>
      </c>
      <c r="C20" s="5">
        <v>0</v>
      </c>
      <c r="D20" s="5">
        <v>0</v>
      </c>
      <c r="E20" s="5">
        <f t="shared" si="2"/>
        <v>0</v>
      </c>
      <c r="F20" s="5">
        <f t="shared" si="2"/>
        <v>0</v>
      </c>
      <c r="G20" s="5">
        <f>ROUND(SUM(C20:F20)/2,0)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28" x14ac:dyDescent="0.25">
      <c r="A21" s="16">
        <f t="shared" si="0"/>
        <v>7</v>
      </c>
      <c r="B21" s="59" t="s">
        <v>27</v>
      </c>
      <c r="C21" s="5">
        <v>0</v>
      </c>
      <c r="D21" s="5">
        <v>0</v>
      </c>
      <c r="E21" s="5">
        <f t="shared" si="2"/>
        <v>0</v>
      </c>
      <c r="F21" s="5">
        <f t="shared" si="2"/>
        <v>0</v>
      </c>
      <c r="G21" s="5">
        <f>ROUND(SUM(C21:F21)/2,0)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16">
        <f t="shared" si="0"/>
        <v>8</v>
      </c>
      <c r="B22" s="5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8" thickBot="1" x14ac:dyDescent="0.3">
      <c r="A23" s="16">
        <f t="shared" si="0"/>
        <v>9</v>
      </c>
      <c r="B23" s="3" t="s">
        <v>28</v>
      </c>
      <c r="C23" s="17">
        <f>SUM(C17:C22)</f>
        <v>0</v>
      </c>
      <c r="D23" s="17">
        <f>SUM(D17:D22)</f>
        <v>0</v>
      </c>
      <c r="E23" s="17">
        <f>SUM(E17:E22)</f>
        <v>0</v>
      </c>
      <c r="F23" s="17">
        <f>SUM(F17:F22)</f>
        <v>0</v>
      </c>
      <c r="G23" s="17">
        <f>SUM(G17:G22)</f>
        <v>0</v>
      </c>
      <c r="H23" s="5"/>
      <c r="I23" s="17">
        <f>SUM(I17:I22)</f>
        <v>0</v>
      </c>
      <c r="J23" s="17">
        <f>SUM(J17:J22)</f>
        <v>0</v>
      </c>
      <c r="K23" s="17">
        <f>SUM(K17:K22)</f>
        <v>0</v>
      </c>
      <c r="L23" s="5"/>
      <c r="M23" s="17">
        <f>SUM(M17:M22)</f>
        <v>0</v>
      </c>
      <c r="N23" s="17">
        <f>SUM(N17:N22)</f>
        <v>0</v>
      </c>
      <c r="O23" s="17">
        <f>SUM(O17:O22)</f>
        <v>0</v>
      </c>
      <c r="P23" s="5"/>
      <c r="Q23" s="17">
        <f>SUM(Q17:Q22)</f>
        <v>0</v>
      </c>
      <c r="R23" s="17">
        <f>SUM(R17:R22)</f>
        <v>0</v>
      </c>
      <c r="S23" s="17">
        <f>SUM(S17:S22)</f>
        <v>0</v>
      </c>
    </row>
    <row r="24" spans="1:28" ht="13.8" thickTop="1" x14ac:dyDescent="0.25">
      <c r="A24" s="16">
        <f t="shared" si="0"/>
        <v>10</v>
      </c>
      <c r="B24" s="2"/>
      <c r="C24" s="18"/>
      <c r="D24" s="18"/>
      <c r="E24" s="18"/>
      <c r="F24" s="18"/>
      <c r="G24" s="18"/>
      <c r="H24" s="5"/>
      <c r="I24" s="18"/>
      <c r="J24" s="18"/>
      <c r="K24" s="18"/>
      <c r="L24" s="5"/>
      <c r="M24" s="18"/>
      <c r="N24" s="18"/>
      <c r="O24" s="18"/>
      <c r="P24" s="5"/>
      <c r="Q24" s="18"/>
      <c r="R24" s="18"/>
      <c r="S24" s="18"/>
    </row>
    <row r="25" spans="1:28" x14ac:dyDescent="0.25">
      <c r="A25" s="16">
        <f t="shared" si="0"/>
        <v>11</v>
      </c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28" x14ac:dyDescent="0.25">
      <c r="A26" s="16">
        <f t="shared" si="0"/>
        <v>12</v>
      </c>
      <c r="B26" s="1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138"/>
      <c r="N26" s="5"/>
      <c r="O26" s="138"/>
      <c r="P26" s="5"/>
      <c r="Q26" s="138"/>
      <c r="R26" s="138"/>
      <c r="S26" s="138"/>
    </row>
    <row r="27" spans="1:28" x14ac:dyDescent="0.25">
      <c r="A27" s="16">
        <f t="shared" si="0"/>
        <v>13</v>
      </c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28" x14ac:dyDescent="0.25">
      <c r="A28" s="16">
        <f t="shared" si="0"/>
        <v>14</v>
      </c>
      <c r="B28" s="59" t="s">
        <v>1140</v>
      </c>
      <c r="C28" s="5">
        <f t="shared" ref="C28:C57" si="3">SUM(M28:O28)</f>
        <v>-64.75</v>
      </c>
      <c r="D28" s="5">
        <f t="shared" ref="D28:D57" si="4">SUM(Q28:S28)</f>
        <v>-64.75</v>
      </c>
      <c r="E28" s="5"/>
      <c r="F28" s="5"/>
      <c r="G28" s="5">
        <f t="shared" ref="G28:G60" si="5">ROUND(SUM(C28:F28)/2,0)</f>
        <v>-65</v>
      </c>
      <c r="H28" s="5"/>
      <c r="I28" s="5">
        <f t="shared" ref="I28:K57" si="6">(M28+Q28)/2</f>
        <v>0</v>
      </c>
      <c r="J28" s="5">
        <f t="shared" si="6"/>
        <v>-23.85</v>
      </c>
      <c r="K28" s="5">
        <f t="shared" si="6"/>
        <v>-40.9</v>
      </c>
      <c r="L28" s="5"/>
      <c r="M28" s="27">
        <v>0</v>
      </c>
      <c r="N28" s="27">
        <f>SUMIF(OPCO_2821001!$A$41:$A$81,$B28,OPCO_2821001!$K$41:$K$81)*-1</f>
        <v>-23.85</v>
      </c>
      <c r="O28" s="27">
        <f>SUMIF(OPCO_2821001!$A$3:$A$40,$B28,OPCO_2821001!$K$3:$K$40)*-1</f>
        <v>-40.9</v>
      </c>
      <c r="P28" s="5"/>
      <c r="Q28" s="27">
        <v>0</v>
      </c>
      <c r="R28" s="27">
        <f>SUMIF(OPCO_2821001!$A$41:$A$81,$B28,OPCO_2821001!$L$41:$L$81)*-1</f>
        <v>-23.85</v>
      </c>
      <c r="S28" s="27">
        <f>SUMIF(OPCO_2821001!$A$3:$A$40,$B28,OPCO_2821001!$L$3:$L$40)*-1</f>
        <v>-40.9</v>
      </c>
    </row>
    <row r="29" spans="1:28" x14ac:dyDescent="0.25">
      <c r="A29" s="16">
        <f t="shared" si="0"/>
        <v>15</v>
      </c>
      <c r="B29" s="59" t="s">
        <v>82</v>
      </c>
      <c r="C29" s="5">
        <f t="shared" si="3"/>
        <v>769403341.92999995</v>
      </c>
      <c r="D29" s="5">
        <f t="shared" si="4"/>
        <v>814315616.77999997</v>
      </c>
      <c r="E29" s="6" t="s">
        <v>24</v>
      </c>
      <c r="F29" s="5"/>
      <c r="G29" s="5">
        <f t="shared" si="5"/>
        <v>791859479</v>
      </c>
      <c r="H29" s="5"/>
      <c r="I29" s="5">
        <f t="shared" si="6"/>
        <v>0</v>
      </c>
      <c r="J29" s="5">
        <f t="shared" si="6"/>
        <v>277550610.33499998</v>
      </c>
      <c r="K29" s="5">
        <f t="shared" si="6"/>
        <v>514308869.01999998</v>
      </c>
      <c r="L29" s="5"/>
      <c r="M29" s="27">
        <v>0</v>
      </c>
      <c r="N29" s="27">
        <f>SUMIF(OPCO_2821001!$A$41:$A$81,$B29,OPCO_2821001!$K$41:$K$81)*-1</f>
        <v>270602239.06999999</v>
      </c>
      <c r="O29" s="27">
        <f>SUMIF(OPCO_2821001!$A$3:$A$40,$B29,OPCO_2821001!$K$3:$K$40)*-1</f>
        <v>498801102.85999995</v>
      </c>
      <c r="P29" s="5"/>
      <c r="Q29" s="27">
        <v>0</v>
      </c>
      <c r="R29" s="27">
        <f>SUMIF(OPCO_2821001!$A$41:$A$81,$B29,OPCO_2821001!$L$41:$L$81)*-1</f>
        <v>284498981.59999996</v>
      </c>
      <c r="S29" s="27">
        <f>SUMIF(OPCO_2821001!$A$3:$A$40,$B29,OPCO_2821001!$L$3:$L$40)*-1</f>
        <v>529816635.17999995</v>
      </c>
    </row>
    <row r="30" spans="1:28" x14ac:dyDescent="0.25">
      <c r="A30" s="16">
        <f t="shared" si="0"/>
        <v>16</v>
      </c>
      <c r="B30" s="3" t="s">
        <v>155</v>
      </c>
      <c r="C30" s="5">
        <f t="shared" si="3"/>
        <v>438138.7</v>
      </c>
      <c r="D30" s="5">
        <f t="shared" si="4"/>
        <v>303469.55</v>
      </c>
      <c r="E30" s="5"/>
      <c r="F30" s="5"/>
      <c r="G30" s="5">
        <f t="shared" si="5"/>
        <v>370804</v>
      </c>
      <c r="H30" s="5"/>
      <c r="I30" s="5">
        <f t="shared" si="6"/>
        <v>0</v>
      </c>
      <c r="J30" s="5">
        <f t="shared" si="6"/>
        <v>114647.92499999999</v>
      </c>
      <c r="K30" s="5">
        <f t="shared" si="6"/>
        <v>256156.2</v>
      </c>
      <c r="L30" s="5"/>
      <c r="M30" s="27">
        <v>0</v>
      </c>
      <c r="N30" s="27">
        <f>SUMIF(OPCO_2821001!$A$41:$A$81,$B30,OPCO_2821001!$K$41:$K$81)*-1</f>
        <v>133389.54999999999</v>
      </c>
      <c r="O30" s="27">
        <f>SUMIF(OPCO_2821001!$A$3:$A$40,$B30,OPCO_2821001!$K$3:$K$40)*-1</f>
        <v>304749.15000000002</v>
      </c>
      <c r="P30" s="5"/>
      <c r="Q30" s="27">
        <v>0</v>
      </c>
      <c r="R30" s="27">
        <f>SUMIF(OPCO_2821001!$A$41:$A$81,$B30,OPCO_2821001!$L$41:$L$81)*-1</f>
        <v>95906.3</v>
      </c>
      <c r="S30" s="27">
        <f>SUMIF(OPCO_2821001!$A$3:$A$40,$B30,OPCO_2821001!$L$3:$L$40)*-1</f>
        <v>207563.25</v>
      </c>
    </row>
    <row r="31" spans="1:28" x14ac:dyDescent="0.25">
      <c r="A31" s="16">
        <f t="shared" si="0"/>
        <v>17</v>
      </c>
      <c r="B31" s="3" t="s">
        <v>157</v>
      </c>
      <c r="C31" s="5">
        <f t="shared" si="3"/>
        <v>614188.02</v>
      </c>
      <c r="D31" s="5">
        <f t="shared" si="4"/>
        <v>462500.82</v>
      </c>
      <c r="E31" s="5"/>
      <c r="F31" s="5"/>
      <c r="G31" s="5">
        <f t="shared" si="5"/>
        <v>538344</v>
      </c>
      <c r="H31" s="5"/>
      <c r="I31" s="5">
        <f t="shared" si="6"/>
        <v>0</v>
      </c>
      <c r="J31" s="5">
        <f t="shared" si="6"/>
        <v>0</v>
      </c>
      <c r="K31" s="5">
        <f t="shared" si="6"/>
        <v>538344.42000000004</v>
      </c>
      <c r="L31" s="5"/>
      <c r="M31" s="27">
        <v>0</v>
      </c>
      <c r="N31" s="27">
        <f>SUMIF(OPCO_2821001!$A$41:$A$81,$B31,OPCO_2821001!$K$41:$K$81)*-1</f>
        <v>0</v>
      </c>
      <c r="O31" s="27">
        <f>SUMIF(OPCO_2821001!$A$3:$A$40,$B31,OPCO_2821001!$K$3:$K$40)*-1</f>
        <v>614188.02</v>
      </c>
      <c r="P31" s="5"/>
      <c r="Q31" s="27">
        <v>0</v>
      </c>
      <c r="R31" s="27">
        <f>SUMIF(OPCO_2821001!$A$41:$A$81,$B31,OPCO_2821001!$L$41:$L$81)*-1</f>
        <v>0</v>
      </c>
      <c r="S31" s="27">
        <f>SUMIF(OPCO_2821001!$A$3:$A$40,$B31,OPCO_2821001!$L$3:$L$40)*-1</f>
        <v>462500.82</v>
      </c>
    </row>
    <row r="32" spans="1:28" x14ac:dyDescent="0.25">
      <c r="A32" s="16">
        <f t="shared" si="0"/>
        <v>18</v>
      </c>
      <c r="B32" s="3" t="s">
        <v>159</v>
      </c>
      <c r="C32" s="5">
        <f t="shared" si="3"/>
        <v>109771.36</v>
      </c>
      <c r="D32" s="5">
        <f t="shared" si="4"/>
        <v>19433.97</v>
      </c>
      <c r="E32" s="5"/>
      <c r="F32" s="5"/>
      <c r="G32" s="5">
        <f t="shared" si="5"/>
        <v>64603</v>
      </c>
      <c r="H32" s="5"/>
      <c r="I32" s="5">
        <f t="shared" si="6"/>
        <v>0</v>
      </c>
      <c r="J32" s="5">
        <f t="shared" si="6"/>
        <v>64602.665000000001</v>
      </c>
      <c r="K32" s="5">
        <f t="shared" si="6"/>
        <v>0</v>
      </c>
      <c r="L32" s="5"/>
      <c r="M32" s="27">
        <v>0</v>
      </c>
      <c r="N32" s="27">
        <f>SUMIF(OPCO_2821001!$A$41:$A$81,$B32,OPCO_2821001!$K$41:$K$81)*-1</f>
        <v>109771.36</v>
      </c>
      <c r="O32" s="27">
        <f>SUMIF(OPCO_2821001!$A$3:$A$40,$B32,OPCO_2821001!$K$3:$K$40)*-1</f>
        <v>0</v>
      </c>
      <c r="P32" s="5"/>
      <c r="Q32" s="27">
        <v>0</v>
      </c>
      <c r="R32" s="27">
        <f>SUMIF(OPCO_2821001!$A$41:$A$81,$B32,OPCO_2821001!$L$41:$L$81)*-1</f>
        <v>19433.97</v>
      </c>
      <c r="S32" s="27">
        <f>SUMIF(OPCO_2821001!$A$3:$A$40,$B32,OPCO_2821001!$L$3:$L$40)*-1</f>
        <v>0</v>
      </c>
    </row>
    <row r="33" spans="1:19" x14ac:dyDescent="0.25">
      <c r="A33" s="16">
        <f t="shared" si="0"/>
        <v>19</v>
      </c>
      <c r="B33" s="3" t="s">
        <v>97</v>
      </c>
      <c r="C33" s="5">
        <f t="shared" si="3"/>
        <v>520858.8</v>
      </c>
      <c r="D33" s="5">
        <f t="shared" si="4"/>
        <v>599982.25</v>
      </c>
      <c r="E33" s="5"/>
      <c r="F33" s="5"/>
      <c r="G33" s="5">
        <f>ROUND(SUM(C33:F33)/2,0)</f>
        <v>560421</v>
      </c>
      <c r="H33" s="5"/>
      <c r="I33" s="5">
        <f t="shared" si="6"/>
        <v>0</v>
      </c>
      <c r="J33" s="5">
        <f t="shared" si="6"/>
        <v>91214.725000000006</v>
      </c>
      <c r="K33" s="5">
        <f t="shared" si="6"/>
        <v>469205.8</v>
      </c>
      <c r="L33" s="5"/>
      <c r="M33" s="27">
        <v>0</v>
      </c>
      <c r="N33" s="27">
        <f>SUMIF(OPCO_2821001!$A$41:$A$81,$B33,OPCO_2821001!$K$41:$K$81)*-1</f>
        <v>51653</v>
      </c>
      <c r="O33" s="27">
        <f>SUMIF(OPCO_2821001!$A$3:$A$40,$B33,OPCO_2821001!$K$3:$K$40)*-1</f>
        <v>469205.8</v>
      </c>
      <c r="P33" s="5"/>
      <c r="Q33" s="27">
        <v>0</v>
      </c>
      <c r="R33" s="27">
        <f>SUMIF(OPCO_2821001!$A$41:$A$81,$B33,OPCO_2821001!$L$41:$L$81)*-1</f>
        <v>130776.45</v>
      </c>
      <c r="S33" s="27">
        <f>SUMIF(OPCO_2821001!$A$3:$A$40,$B33,OPCO_2821001!$L$3:$L$40)*-1</f>
        <v>469205.8</v>
      </c>
    </row>
    <row r="34" spans="1:19" x14ac:dyDescent="0.25">
      <c r="A34" s="16">
        <f t="shared" si="0"/>
        <v>20</v>
      </c>
      <c r="B34" s="3" t="s">
        <v>1259</v>
      </c>
      <c r="C34" s="5">
        <f t="shared" si="3"/>
        <v>0</v>
      </c>
      <c r="D34" s="5">
        <f t="shared" si="4"/>
        <v>0</v>
      </c>
      <c r="E34" s="5"/>
      <c r="F34" s="5"/>
      <c r="G34" s="5">
        <f>ROUND(SUM(C34:F34)/2,0)</f>
        <v>0</v>
      </c>
      <c r="H34" s="5"/>
      <c r="I34" s="5">
        <f t="shared" si="6"/>
        <v>0</v>
      </c>
      <c r="J34" s="5">
        <f t="shared" si="6"/>
        <v>0</v>
      </c>
      <c r="K34" s="5">
        <f t="shared" si="6"/>
        <v>0</v>
      </c>
      <c r="L34" s="5"/>
      <c r="M34" s="27">
        <v>0</v>
      </c>
      <c r="N34" s="27">
        <f>SUMIF(OPCO_2821001!$A$41:$A$81,$B34,OPCO_2821001!$K$41:$K$81)*-1</f>
        <v>0</v>
      </c>
      <c r="O34" s="27">
        <f>SUMIF(OPCO_2821001!$A$3:$A$40,$B34,OPCO_2821001!$K$3:$K$40)*-1</f>
        <v>0</v>
      </c>
      <c r="P34" s="5"/>
      <c r="Q34" s="27">
        <v>0</v>
      </c>
      <c r="R34" s="27">
        <f>SUMIF(OPCO_2821001!$A$41:$A$81,$B34,OPCO_2821001!$L$41:$L$81)*-1</f>
        <v>0</v>
      </c>
      <c r="S34" s="27">
        <f>SUMIF(OPCO_2821001!$A$3:$A$40,$B34,OPCO_2821001!$L$3:$L$40)*-1</f>
        <v>0</v>
      </c>
    </row>
    <row r="35" spans="1:19" x14ac:dyDescent="0.25">
      <c r="A35" s="16">
        <f t="shared" si="0"/>
        <v>21</v>
      </c>
      <c r="B35" s="139" t="s">
        <v>169</v>
      </c>
      <c r="C35" s="54">
        <f t="shared" si="3"/>
        <v>580593.5</v>
      </c>
      <c r="D35" s="54">
        <f t="shared" si="4"/>
        <v>671318.23</v>
      </c>
      <c r="E35" s="54"/>
      <c r="F35" s="54"/>
      <c r="G35" s="54">
        <f t="shared" si="5"/>
        <v>625956</v>
      </c>
      <c r="H35" s="54"/>
      <c r="I35" s="54">
        <f t="shared" si="6"/>
        <v>0</v>
      </c>
      <c r="J35" s="54">
        <f t="shared" si="6"/>
        <v>10630.035</v>
      </c>
      <c r="K35" s="54">
        <f t="shared" si="6"/>
        <v>615325.83000000007</v>
      </c>
      <c r="L35" s="54"/>
      <c r="M35" s="54">
        <v>0</v>
      </c>
      <c r="N35" s="54">
        <f>SUMIF(OPCO_2821001!$A$41:$A$81,$B35,OPCO_2821001!$K$41:$K$81)*-1</f>
        <v>10301.459999999999</v>
      </c>
      <c r="O35" s="54">
        <f>SUMIF(OPCO_2821001!$A$3:$A$40,$B35,OPCO_2821001!$K$3:$K$40)*-1</f>
        <v>570292.04</v>
      </c>
      <c r="P35" s="54"/>
      <c r="Q35" s="54">
        <v>0</v>
      </c>
      <c r="R35" s="54">
        <f>SUMIF(OPCO_2821001!$A$41:$A$81,$B35,OPCO_2821001!$L$41:$L$81)*-1</f>
        <v>10958.61</v>
      </c>
      <c r="S35" s="54">
        <f>SUMIF(OPCO_2821001!$A$3:$A$40,$B35,OPCO_2821001!$L$3:$L$40)*-1</f>
        <v>660359.62</v>
      </c>
    </row>
    <row r="36" spans="1:19" x14ac:dyDescent="0.25">
      <c r="A36" s="16">
        <f t="shared" si="0"/>
        <v>22</v>
      </c>
      <c r="B36" s="59" t="s">
        <v>1260</v>
      </c>
      <c r="C36" s="5">
        <f t="shared" si="3"/>
        <v>0</v>
      </c>
      <c r="D36" s="5">
        <f t="shared" si="4"/>
        <v>0</v>
      </c>
      <c r="E36" s="5"/>
      <c r="F36" s="5"/>
      <c r="G36" s="5">
        <f t="shared" si="5"/>
        <v>0</v>
      </c>
      <c r="H36" s="5"/>
      <c r="I36" s="5">
        <f t="shared" si="6"/>
        <v>0</v>
      </c>
      <c r="J36" s="5">
        <f t="shared" si="6"/>
        <v>0</v>
      </c>
      <c r="K36" s="5">
        <f t="shared" si="6"/>
        <v>0</v>
      </c>
      <c r="L36" s="5"/>
      <c r="M36" s="27">
        <v>0</v>
      </c>
      <c r="N36" s="27">
        <f>SUMIF(OPCO_2821001!$A$41:$A$81,$B36,OPCO_2821001!$K$41:$K$81)*-1</f>
        <v>0</v>
      </c>
      <c r="O36" s="27">
        <f>SUMIF(OPCO_2821001!$A$3:$A$40,$B36,OPCO_2821001!$K$3:$K$40)*-1</f>
        <v>0</v>
      </c>
      <c r="P36" s="5"/>
      <c r="Q36" s="27">
        <v>0</v>
      </c>
      <c r="R36" s="27">
        <f>SUMIF(OPCO_2821001!$A$41:$A$81,$B36,OPCO_2821001!$L$41:$L$81)*-1</f>
        <v>0</v>
      </c>
      <c r="S36" s="27">
        <f>SUMIF(OPCO_2821001!$A$3:$A$40,$B36,OPCO_2821001!$L$3:$L$40)*-1</f>
        <v>0</v>
      </c>
    </row>
    <row r="37" spans="1:19" x14ac:dyDescent="0.25">
      <c r="A37" s="16">
        <f t="shared" si="0"/>
        <v>23</v>
      </c>
      <c r="B37" s="136" t="s">
        <v>98</v>
      </c>
      <c r="C37" s="5">
        <f t="shared" si="3"/>
        <v>58965405.540000007</v>
      </c>
      <c r="D37" s="5">
        <f t="shared" si="4"/>
        <v>65500633.839999996</v>
      </c>
      <c r="E37" s="5"/>
      <c r="F37" s="5"/>
      <c r="G37" s="5">
        <f t="shared" si="5"/>
        <v>62233020</v>
      </c>
      <c r="H37" s="5"/>
      <c r="I37" s="5">
        <f t="shared" si="6"/>
        <v>0</v>
      </c>
      <c r="J37" s="5">
        <f t="shared" si="6"/>
        <v>10599837.025</v>
      </c>
      <c r="K37" s="5">
        <f t="shared" si="6"/>
        <v>51633182.664999999</v>
      </c>
      <c r="L37" s="5"/>
      <c r="M37" s="27">
        <v>0</v>
      </c>
      <c r="N37" s="27">
        <f>SUMIF(OPCO_2821001!$A$41:$A$81,$B37,OPCO_2821001!$K$41:$K$81)*-1</f>
        <v>10008405.949999999</v>
      </c>
      <c r="O37" s="27">
        <f>SUMIF(OPCO_2821001!$A$3:$A$40,$B37,OPCO_2821001!$K$3:$K$40)*-1</f>
        <v>48956999.590000004</v>
      </c>
      <c r="P37" s="5"/>
      <c r="Q37" s="27">
        <v>0</v>
      </c>
      <c r="R37" s="27">
        <f>SUMIF(OPCO_2821001!$A$41:$A$81,$B37,OPCO_2821001!$L$41:$L$81)*-1</f>
        <v>11191268.100000001</v>
      </c>
      <c r="S37" s="27">
        <f>SUMIF(OPCO_2821001!$A$3:$A$40,$B37,OPCO_2821001!$L$3:$L$40)*-1</f>
        <v>54309365.739999995</v>
      </c>
    </row>
    <row r="38" spans="1:19" x14ac:dyDescent="0.25">
      <c r="A38" s="16">
        <f t="shared" si="0"/>
        <v>24</v>
      </c>
      <c r="B38" s="136" t="s">
        <v>1261</v>
      </c>
      <c r="C38" s="5">
        <f t="shared" si="3"/>
        <v>0</v>
      </c>
      <c r="D38" s="5">
        <f t="shared" si="4"/>
        <v>0</v>
      </c>
      <c r="E38" s="5"/>
      <c r="F38" s="5"/>
      <c r="G38" s="5">
        <f>ROUND(SUM(C38:F38)/2,0)</f>
        <v>0</v>
      </c>
      <c r="H38" s="5"/>
      <c r="I38" s="5">
        <f t="shared" si="6"/>
        <v>0</v>
      </c>
      <c r="J38" s="5">
        <f t="shared" si="6"/>
        <v>0</v>
      </c>
      <c r="K38" s="5">
        <f t="shared" si="6"/>
        <v>0</v>
      </c>
      <c r="L38" s="5"/>
      <c r="M38" s="27">
        <v>0</v>
      </c>
      <c r="N38" s="27">
        <f>SUMIF(OPCO_2821001!$A$41:$A$81,$B38,OPCO_2821001!$K$41:$K$81)*-1</f>
        <v>0</v>
      </c>
      <c r="O38" s="27">
        <f>SUMIF(OPCO_2821001!$A$3:$A$40,$B38,OPCO_2821001!$K$3:$K$40)*-1</f>
        <v>0</v>
      </c>
      <c r="P38" s="5"/>
      <c r="Q38" s="27">
        <v>0</v>
      </c>
      <c r="R38" s="27">
        <f>SUMIF(OPCO_2821001!$A$41:$A$81,$B38,OPCO_2821001!$L$41:$L$81)*-1</f>
        <v>0</v>
      </c>
      <c r="S38" s="27">
        <f>SUMIF(OPCO_2821001!$A$3:$A$40,$B38,OPCO_2821001!$L$3:$L$40)*-1</f>
        <v>0</v>
      </c>
    </row>
    <row r="39" spans="1:19" x14ac:dyDescent="0.25">
      <c r="A39" s="16">
        <f t="shared" si="0"/>
        <v>25</v>
      </c>
      <c r="B39" s="59" t="s">
        <v>1262</v>
      </c>
      <c r="C39" s="5">
        <f t="shared" si="3"/>
        <v>0</v>
      </c>
      <c r="D39" s="5">
        <f t="shared" si="4"/>
        <v>0</v>
      </c>
      <c r="E39" s="5"/>
      <c r="F39" s="5"/>
      <c r="G39" s="5">
        <f t="shared" si="5"/>
        <v>0</v>
      </c>
      <c r="H39" s="5"/>
      <c r="I39" s="5">
        <f t="shared" si="6"/>
        <v>0</v>
      </c>
      <c r="J39" s="5">
        <f t="shared" si="6"/>
        <v>0</v>
      </c>
      <c r="K39" s="5">
        <f t="shared" si="6"/>
        <v>0</v>
      </c>
      <c r="L39" s="5"/>
      <c r="M39" s="27">
        <v>0</v>
      </c>
      <c r="N39" s="27">
        <f>SUMIF(OPCO_2821001!$A$41:$A$81,$B39,OPCO_2821001!$K$41:$K$81)*-1</f>
        <v>0</v>
      </c>
      <c r="O39" s="27">
        <f>SUMIF(OPCO_2821001!$A$3:$A$40,$B39,OPCO_2821001!$K$3:$K$40)*-1</f>
        <v>0</v>
      </c>
      <c r="P39" s="5"/>
      <c r="Q39" s="27">
        <v>0</v>
      </c>
      <c r="R39" s="27">
        <f>SUMIF(OPCO_2821001!$A$41:$A$81,$B39,OPCO_2821001!$L$41:$L$81)*-1</f>
        <v>0</v>
      </c>
      <c r="S39" s="27">
        <f>SUMIF(OPCO_2821001!$A$3:$A$40,$B39,OPCO_2821001!$L$3:$L$40)*-1</f>
        <v>0</v>
      </c>
    </row>
    <row r="40" spans="1:19" x14ac:dyDescent="0.25">
      <c r="A40" s="16">
        <f t="shared" si="0"/>
        <v>26</v>
      </c>
      <c r="B40" s="59" t="s">
        <v>31</v>
      </c>
      <c r="C40" s="5">
        <f t="shared" si="3"/>
        <v>9537377.7400000002</v>
      </c>
      <c r="D40" s="5">
        <f t="shared" si="4"/>
        <v>10175247.710000001</v>
      </c>
      <c r="E40" s="5"/>
      <c r="F40" s="5"/>
      <c r="G40" s="5">
        <f t="shared" si="5"/>
        <v>9856313</v>
      </c>
      <c r="H40" s="5"/>
      <c r="I40" s="5">
        <f t="shared" si="6"/>
        <v>0</v>
      </c>
      <c r="J40" s="5">
        <f t="shared" si="6"/>
        <v>4899073.3550000004</v>
      </c>
      <c r="K40" s="5">
        <f t="shared" si="6"/>
        <v>4957239.37</v>
      </c>
      <c r="L40" s="5"/>
      <c r="M40" s="27">
        <v>0</v>
      </c>
      <c r="N40" s="27">
        <f>SUMIF(OPCO_2821001!$A$41:$A$81,$B40,OPCO_2821001!$K$41:$K$81)*-1</f>
        <v>4802400.08</v>
      </c>
      <c r="O40" s="27">
        <f>SUMIF(OPCO_2821001!$A$3:$A$40,$B40,OPCO_2821001!$K$3:$K$40)*-1</f>
        <v>4734977.66</v>
      </c>
      <c r="P40" s="5"/>
      <c r="Q40" s="27">
        <v>0</v>
      </c>
      <c r="R40" s="27">
        <f>SUMIF(OPCO_2821001!$A$41:$A$81,$B40,OPCO_2821001!$L$41:$L$81)*-1</f>
        <v>4995746.6300000008</v>
      </c>
      <c r="S40" s="27">
        <f>SUMIF(OPCO_2821001!$A$3:$A$40,$B40,OPCO_2821001!$L$3:$L$40)*-1</f>
        <v>5179501.08</v>
      </c>
    </row>
    <row r="41" spans="1:19" x14ac:dyDescent="0.25">
      <c r="A41" s="16">
        <f t="shared" si="0"/>
        <v>27</v>
      </c>
      <c r="B41" s="59" t="s">
        <v>1263</v>
      </c>
      <c r="C41" s="5">
        <f t="shared" si="3"/>
        <v>4083740.9000000004</v>
      </c>
      <c r="D41" s="5">
        <f t="shared" si="4"/>
        <v>3845256.9000000004</v>
      </c>
      <c r="E41" s="5"/>
      <c r="F41" s="5"/>
      <c r="G41" s="5">
        <f>ROUND(SUM(C41:F41)/2,0)</f>
        <v>3964499</v>
      </c>
      <c r="H41" s="5"/>
      <c r="I41" s="5">
        <f t="shared" si="6"/>
        <v>0</v>
      </c>
      <c r="J41" s="5">
        <f t="shared" si="6"/>
        <v>1763970.71</v>
      </c>
      <c r="K41" s="5">
        <f t="shared" si="6"/>
        <v>2200528.1900000004</v>
      </c>
      <c r="L41" s="5"/>
      <c r="M41" s="27">
        <v>0</v>
      </c>
      <c r="N41" s="27">
        <f>SUMIF(OPCO_2821001!$A$41:$A$81,$B41,OPCO_2821001!$K$41:$K$81)*-1</f>
        <v>1811108.21</v>
      </c>
      <c r="O41" s="27">
        <f>SUMIF(OPCO_2821001!$A$3:$A$40,$B41,OPCO_2821001!$K$3:$K$40)*-1</f>
        <v>2272632.6900000004</v>
      </c>
      <c r="P41" s="5"/>
      <c r="Q41" s="27">
        <v>0</v>
      </c>
      <c r="R41" s="27">
        <f>SUMIF(OPCO_2821001!$A$41:$A$81,$B41,OPCO_2821001!$L$41:$L$81)*-1</f>
        <v>1716833.21</v>
      </c>
      <c r="S41" s="27">
        <f>SUMIF(OPCO_2821001!$A$3:$A$40,$B41,OPCO_2821001!$L$3:$L$40)*-1</f>
        <v>2128423.6900000004</v>
      </c>
    </row>
    <row r="42" spans="1:19" x14ac:dyDescent="0.25">
      <c r="A42" s="16">
        <f t="shared" si="0"/>
        <v>28</v>
      </c>
      <c r="B42" s="59" t="s">
        <v>1264</v>
      </c>
      <c r="C42" s="5">
        <f t="shared" si="3"/>
        <v>2652</v>
      </c>
      <c r="D42" s="5">
        <f t="shared" si="4"/>
        <v>2652</v>
      </c>
      <c r="E42" s="5"/>
      <c r="F42" s="5"/>
      <c r="G42" s="5">
        <f>ROUND(SUM(C42:F42)/2,0)</f>
        <v>2652</v>
      </c>
      <c r="H42" s="5"/>
      <c r="I42" s="5">
        <f t="shared" si="6"/>
        <v>0</v>
      </c>
      <c r="J42" s="5">
        <f t="shared" si="6"/>
        <v>0</v>
      </c>
      <c r="K42" s="5">
        <f t="shared" si="6"/>
        <v>2652</v>
      </c>
      <c r="L42" s="5"/>
      <c r="M42" s="27">
        <v>0</v>
      </c>
      <c r="N42" s="27">
        <f>SUMIF(OPCO_2821001!$A$41:$A$81,$B42,OPCO_2821001!$K$41:$K$81)*-1</f>
        <v>0</v>
      </c>
      <c r="O42" s="27">
        <f>SUMIF(OPCO_2821001!$A$3:$A$40,$B42,OPCO_2821001!$K$3:$K$40)*-1</f>
        <v>2652</v>
      </c>
      <c r="P42" s="5"/>
      <c r="Q42" s="27">
        <v>0</v>
      </c>
      <c r="R42" s="27">
        <f>SUMIF(OPCO_2821001!$A$41:$A$81,$B42,OPCO_2821001!$L$41:$L$81)*-1</f>
        <v>0</v>
      </c>
      <c r="S42" s="27">
        <f>SUMIF(OPCO_2821001!$A$3:$A$40,$B42,OPCO_2821001!$L$3:$L$40)*-1</f>
        <v>2652</v>
      </c>
    </row>
    <row r="43" spans="1:19" x14ac:dyDescent="0.25">
      <c r="A43" s="16">
        <f t="shared" si="0"/>
        <v>29</v>
      </c>
      <c r="B43" s="59" t="s">
        <v>207</v>
      </c>
      <c r="C43" s="5">
        <f t="shared" si="3"/>
        <v>5447</v>
      </c>
      <c r="D43" s="5">
        <f t="shared" si="4"/>
        <v>0</v>
      </c>
      <c r="E43" s="5"/>
      <c r="F43" s="5"/>
      <c r="G43" s="5">
        <f t="shared" si="5"/>
        <v>2724</v>
      </c>
      <c r="H43" s="5"/>
      <c r="I43" s="5">
        <f t="shared" si="6"/>
        <v>0</v>
      </c>
      <c r="J43" s="5">
        <f t="shared" si="6"/>
        <v>942</v>
      </c>
      <c r="K43" s="5">
        <f t="shared" si="6"/>
        <v>1781.5</v>
      </c>
      <c r="L43" s="5"/>
      <c r="M43" s="27">
        <v>0</v>
      </c>
      <c r="N43" s="27">
        <f>SUMIF(OPCO_2821001!$A$41:$A$81,$B43,OPCO_2821001!$K$41:$K$81)*-1</f>
        <v>1884</v>
      </c>
      <c r="O43" s="27">
        <f>SUMIF(OPCO_2821001!$A$3:$A$40,$B43,OPCO_2821001!$K$3:$K$40)*-1</f>
        <v>3563</v>
      </c>
      <c r="P43" s="5"/>
      <c r="Q43" s="27">
        <v>0</v>
      </c>
      <c r="R43" s="27">
        <f>SUMIF(OPCO_2821001!$A$41:$A$81,$B43,OPCO_2821001!$L$41:$L$81)*-1</f>
        <v>0</v>
      </c>
      <c r="S43" s="27">
        <f>SUMIF(OPCO_2821001!$A$3:$A$40,$B43,OPCO_2821001!$L$3:$L$40)*-1</f>
        <v>0</v>
      </c>
    </row>
    <row r="44" spans="1:19" x14ac:dyDescent="0.25">
      <c r="A44" s="16">
        <f t="shared" si="0"/>
        <v>30</v>
      </c>
      <c r="B44" s="59" t="s">
        <v>225</v>
      </c>
      <c r="C44" s="5">
        <f t="shared" si="3"/>
        <v>-106</v>
      </c>
      <c r="D44" s="5">
        <f t="shared" si="4"/>
        <v>0</v>
      </c>
      <c r="E44" s="5"/>
      <c r="F44" s="5"/>
      <c r="G44" s="5">
        <f t="shared" si="5"/>
        <v>-53</v>
      </c>
      <c r="H44" s="5"/>
      <c r="I44" s="5">
        <f t="shared" si="6"/>
        <v>0</v>
      </c>
      <c r="J44" s="5">
        <f t="shared" si="6"/>
        <v>-32.5</v>
      </c>
      <c r="K44" s="5">
        <f t="shared" si="6"/>
        <v>-20.5</v>
      </c>
      <c r="L44" s="5"/>
      <c r="M44" s="27">
        <v>0</v>
      </c>
      <c r="N44" s="27">
        <f>SUMIF(OPCO_2821001!$A$41:$A$81,$B44,OPCO_2821001!$K$41:$K$81)*-1</f>
        <v>-65</v>
      </c>
      <c r="O44" s="27">
        <f>SUMIF(OPCO_2821001!$A$3:$A$40,$B44,OPCO_2821001!$K$3:$K$40)*-1</f>
        <v>-41</v>
      </c>
      <c r="P44" s="5"/>
      <c r="Q44" s="27">
        <v>0</v>
      </c>
      <c r="R44" s="27">
        <f>SUMIF(OPCO_2821001!$A$41:$A$81,$B44,OPCO_2821001!$L$41:$L$81)*-1</f>
        <v>0</v>
      </c>
      <c r="S44" s="27">
        <f>SUMIF(OPCO_2821001!$A$3:$A$40,$B44,OPCO_2821001!$L$3:$L$40)*-1</f>
        <v>0</v>
      </c>
    </row>
    <row r="45" spans="1:19" x14ac:dyDescent="0.25">
      <c r="A45" s="16">
        <f t="shared" si="0"/>
        <v>31</v>
      </c>
      <c r="B45" s="59" t="s">
        <v>34</v>
      </c>
      <c r="C45" s="5">
        <f t="shared" si="3"/>
        <v>3800.25</v>
      </c>
      <c r="D45" s="5">
        <f t="shared" si="4"/>
        <v>3800.25</v>
      </c>
      <c r="E45" s="5"/>
      <c r="F45" s="5"/>
      <c r="G45" s="5">
        <f t="shared" si="5"/>
        <v>3800</v>
      </c>
      <c r="H45" s="5"/>
      <c r="I45" s="5">
        <f t="shared" si="6"/>
        <v>0</v>
      </c>
      <c r="J45" s="5">
        <f t="shared" si="6"/>
        <v>1088.5899999999999</v>
      </c>
      <c r="K45" s="5">
        <f t="shared" si="6"/>
        <v>2711.66</v>
      </c>
      <c r="L45" s="5"/>
      <c r="M45" s="27">
        <v>0</v>
      </c>
      <c r="N45" s="27">
        <f>SUMIF(OPCO_2821001!$A$41:$A$81,$B45,OPCO_2821001!$K$41:$K$81)*-1</f>
        <v>1088.5899999999999</v>
      </c>
      <c r="O45" s="27">
        <f>SUMIF(OPCO_2821001!$A$3:$A$40,$B45,OPCO_2821001!$K$3:$K$40)*-1</f>
        <v>2711.66</v>
      </c>
      <c r="P45" s="5"/>
      <c r="Q45" s="27">
        <v>0</v>
      </c>
      <c r="R45" s="27">
        <f>SUMIF(OPCO_2821001!$A$41:$A$81,$B45,OPCO_2821001!$L$41:$L$81)*-1</f>
        <v>1088.5899999999999</v>
      </c>
      <c r="S45" s="27">
        <f>SUMIF(OPCO_2821001!$A$3:$A$40,$B45,OPCO_2821001!$L$3:$L$40)*-1</f>
        <v>2711.66</v>
      </c>
    </row>
    <row r="46" spans="1:19" x14ac:dyDescent="0.25">
      <c r="A46" s="16">
        <f t="shared" si="0"/>
        <v>32</v>
      </c>
      <c r="B46" s="59" t="s">
        <v>241</v>
      </c>
      <c r="C46" s="5">
        <f t="shared" si="3"/>
        <v>682</v>
      </c>
      <c r="D46" s="5">
        <f t="shared" si="4"/>
        <v>0</v>
      </c>
      <c r="E46" s="5"/>
      <c r="F46" s="5"/>
      <c r="G46" s="5">
        <f t="shared" si="5"/>
        <v>341</v>
      </c>
      <c r="H46" s="5"/>
      <c r="I46" s="5">
        <f t="shared" si="6"/>
        <v>0</v>
      </c>
      <c r="J46" s="5">
        <f t="shared" si="6"/>
        <v>145</v>
      </c>
      <c r="K46" s="5">
        <f t="shared" si="6"/>
        <v>196</v>
      </c>
      <c r="L46" s="5"/>
      <c r="M46" s="27">
        <v>0</v>
      </c>
      <c r="N46" s="27">
        <f>SUMIF(OPCO_2821001!$A$41:$A$81,$B46,OPCO_2821001!$K$41:$K$81)*-1</f>
        <v>290</v>
      </c>
      <c r="O46" s="27">
        <f>SUMIF(OPCO_2821001!$A$3:$A$40,$B46,OPCO_2821001!$K$3:$K$40)*-1</f>
        <v>392</v>
      </c>
      <c r="P46" s="5"/>
      <c r="Q46" s="27">
        <v>0</v>
      </c>
      <c r="R46" s="27">
        <f>SUMIF(OPCO_2821001!$A$41:$A$81,$B46,OPCO_2821001!$L$41:$L$81)*-1</f>
        <v>0</v>
      </c>
      <c r="S46" s="27">
        <f>SUMIF(OPCO_2821001!$A$3:$A$40,$B46,OPCO_2821001!$L$3:$L$40)*-1</f>
        <v>0</v>
      </c>
    </row>
    <row r="47" spans="1:19" x14ac:dyDescent="0.25">
      <c r="A47" s="16">
        <f t="shared" si="0"/>
        <v>33</v>
      </c>
      <c r="B47" s="59" t="s">
        <v>36</v>
      </c>
      <c r="C47" s="5">
        <f t="shared" si="3"/>
        <v>31131989.25</v>
      </c>
      <c r="D47" s="5">
        <f t="shared" si="4"/>
        <v>28677572.25</v>
      </c>
      <c r="E47" s="5"/>
      <c r="F47" s="5"/>
      <c r="G47" s="5">
        <f t="shared" si="5"/>
        <v>29904781</v>
      </c>
      <c r="H47" s="5"/>
      <c r="I47" s="5">
        <f t="shared" si="6"/>
        <v>0</v>
      </c>
      <c r="J47" s="5">
        <f t="shared" si="6"/>
        <v>5749801.25</v>
      </c>
      <c r="K47" s="5">
        <f t="shared" si="6"/>
        <v>24154979.5</v>
      </c>
      <c r="L47" s="5"/>
      <c r="M47" s="27">
        <v>0</v>
      </c>
      <c r="N47" s="27">
        <f>SUMIF(OPCO_2821001!$A$41:$A$81,$B47,OPCO_2821001!$K$41:$K$81)*-1</f>
        <v>5988422.25</v>
      </c>
      <c r="O47" s="27">
        <f>SUMIF(OPCO_2821001!$A$3:$A$40,$B47,OPCO_2821001!$K$3:$K$40)*-1</f>
        <v>25143567</v>
      </c>
      <c r="P47" s="5"/>
      <c r="Q47" s="27">
        <v>0</v>
      </c>
      <c r="R47" s="27">
        <f>SUMIF(OPCO_2821001!$A$41:$A$81,$B47,OPCO_2821001!$L$41:$L$81)*-1</f>
        <v>5511180.25</v>
      </c>
      <c r="S47" s="27">
        <f>SUMIF(OPCO_2821001!$A$3:$A$40,$B47,OPCO_2821001!$L$3:$L$40)*-1</f>
        <v>23166392</v>
      </c>
    </row>
    <row r="48" spans="1:19" x14ac:dyDescent="0.25">
      <c r="A48" s="16">
        <f t="shared" si="0"/>
        <v>34</v>
      </c>
      <c r="B48" s="3" t="s">
        <v>104</v>
      </c>
      <c r="C48" s="5">
        <f t="shared" si="3"/>
        <v>0</v>
      </c>
      <c r="D48" s="5">
        <f t="shared" si="4"/>
        <v>0</v>
      </c>
      <c r="E48" s="5"/>
      <c r="F48" s="5"/>
      <c r="G48" s="5">
        <f t="shared" si="5"/>
        <v>0</v>
      </c>
      <c r="H48" s="5"/>
      <c r="I48" s="5">
        <f t="shared" si="6"/>
        <v>0</v>
      </c>
      <c r="J48" s="5">
        <f t="shared" si="6"/>
        <v>0</v>
      </c>
      <c r="K48" s="5">
        <f t="shared" si="6"/>
        <v>0</v>
      </c>
      <c r="L48" s="5"/>
      <c r="M48" s="27">
        <v>0</v>
      </c>
      <c r="N48" s="27">
        <f>SUMIF(OPCO_2821001!$A$41:$A$81,$B48,OPCO_2821001!$K$41:$K$81)*-1</f>
        <v>0</v>
      </c>
      <c r="O48" s="27">
        <f>SUMIF(OPCO_2821001!$A$3:$A$40,$B48,OPCO_2821001!$K$3:$K$40)*-1</f>
        <v>0</v>
      </c>
      <c r="P48" s="5"/>
      <c r="Q48" s="27">
        <v>0</v>
      </c>
      <c r="R48" s="27">
        <f>SUMIF(OPCO_2821001!$A$41:$A$81,$B48,OPCO_2821001!$L$41:$L$81)*-1</f>
        <v>0</v>
      </c>
      <c r="S48" s="27">
        <f>SUMIF(OPCO_2821001!$A$3:$A$40,$B48,OPCO_2821001!$L$3:$L$40)*-1</f>
        <v>0</v>
      </c>
    </row>
    <row r="49" spans="1:21" x14ac:dyDescent="0.25">
      <c r="A49" s="16">
        <f t="shared" si="0"/>
        <v>35</v>
      </c>
      <c r="B49" s="3" t="s">
        <v>105</v>
      </c>
      <c r="C49" s="5">
        <f t="shared" si="3"/>
        <v>0</v>
      </c>
      <c r="D49" s="5">
        <f t="shared" si="4"/>
        <v>0</v>
      </c>
      <c r="E49" s="5"/>
      <c r="F49" s="5"/>
      <c r="G49" s="5">
        <f t="shared" si="5"/>
        <v>0</v>
      </c>
      <c r="H49" s="5"/>
      <c r="I49" s="5">
        <f t="shared" si="6"/>
        <v>0</v>
      </c>
      <c r="J49" s="5">
        <f t="shared" si="6"/>
        <v>0</v>
      </c>
      <c r="K49" s="5">
        <f t="shared" si="6"/>
        <v>0</v>
      </c>
      <c r="L49" s="5"/>
      <c r="M49" s="27">
        <v>0</v>
      </c>
      <c r="N49" s="27">
        <f>SUMIF(OPCO_2821001!$A$41:$A$81,$B49,OPCO_2821001!$K$41:$K$81)*-1</f>
        <v>0</v>
      </c>
      <c r="O49" s="27">
        <f>SUMIF(OPCO_2821001!$A$3:$A$40,$B49,OPCO_2821001!$K$3:$K$40)*-1</f>
        <v>0</v>
      </c>
      <c r="P49" s="5"/>
      <c r="Q49" s="27">
        <v>0</v>
      </c>
      <c r="R49" s="27">
        <f>SUMIF(OPCO_2821001!$A$41:$A$81,$B49,OPCO_2821001!$L$41:$L$81)*-1</f>
        <v>0</v>
      </c>
      <c r="S49" s="27">
        <f>SUMIF(OPCO_2821001!$A$3:$A$40,$B49,OPCO_2821001!$L$3:$L$40)*-1</f>
        <v>0</v>
      </c>
    </row>
    <row r="50" spans="1:21" x14ac:dyDescent="0.25">
      <c r="A50" s="16">
        <f t="shared" si="0"/>
        <v>36</v>
      </c>
      <c r="B50" s="3" t="s">
        <v>1265</v>
      </c>
      <c r="C50" s="5">
        <f t="shared" si="3"/>
        <v>0</v>
      </c>
      <c r="D50" s="5">
        <f t="shared" si="4"/>
        <v>0</v>
      </c>
      <c r="E50" s="5"/>
      <c r="F50" s="5"/>
      <c r="G50" s="5">
        <f>ROUND(SUM(C50:F50)/2,0)</f>
        <v>0</v>
      </c>
      <c r="H50" s="5"/>
      <c r="I50" s="5">
        <f t="shared" si="6"/>
        <v>0</v>
      </c>
      <c r="J50" s="5">
        <f t="shared" si="6"/>
        <v>0</v>
      </c>
      <c r="K50" s="5">
        <f t="shared" si="6"/>
        <v>0</v>
      </c>
      <c r="L50" s="5"/>
      <c r="M50" s="27">
        <v>0</v>
      </c>
      <c r="N50" s="27">
        <f>SUMIF(OPCO_2821001!$A$41:$A$81,$B50,OPCO_2821001!$K$41:$K$81)*-1</f>
        <v>0</v>
      </c>
      <c r="O50" s="27">
        <f>SUMIF(OPCO_2821001!$A$3:$A$40,$B50,OPCO_2821001!$K$3:$K$40)*-1</f>
        <v>0</v>
      </c>
      <c r="P50" s="5"/>
      <c r="Q50" s="27">
        <v>0</v>
      </c>
      <c r="R50" s="27">
        <f>SUMIF(OPCO_2821001!$A$41:$A$81,$B50,OPCO_2821001!$L$41:$L$81)*-1</f>
        <v>0</v>
      </c>
      <c r="S50" s="27">
        <f>SUMIF(OPCO_2821001!$A$3:$A$40,$B50,OPCO_2821001!$L$3:$L$40)*-1</f>
        <v>0</v>
      </c>
    </row>
    <row r="51" spans="1:21" x14ac:dyDescent="0.25">
      <c r="A51" s="16">
        <f t="shared" si="0"/>
        <v>37</v>
      </c>
      <c r="B51" s="3" t="s">
        <v>1266</v>
      </c>
      <c r="C51" s="5">
        <f t="shared" si="3"/>
        <v>0</v>
      </c>
      <c r="D51" s="5">
        <f t="shared" si="4"/>
        <v>0</v>
      </c>
      <c r="E51" s="5"/>
      <c r="F51" s="5"/>
      <c r="G51" s="5">
        <f>ROUND(SUM(C51:F51)/2,0)</f>
        <v>0</v>
      </c>
      <c r="H51" s="5"/>
      <c r="I51" s="5">
        <f t="shared" si="6"/>
        <v>0</v>
      </c>
      <c r="J51" s="5">
        <f t="shared" si="6"/>
        <v>0</v>
      </c>
      <c r="K51" s="5">
        <f t="shared" si="6"/>
        <v>0</v>
      </c>
      <c r="L51" s="5"/>
      <c r="M51" s="27">
        <v>0</v>
      </c>
      <c r="N51" s="27">
        <f>SUMIF(OPCO_2821001!$A$41:$A$81,$B51,OPCO_2821001!$K$41:$K$81)*-1</f>
        <v>0</v>
      </c>
      <c r="O51" s="27">
        <f>SUMIF(OPCO_2821001!$A$3:$A$40,$B51,OPCO_2821001!$K$3:$K$40)*-1</f>
        <v>0</v>
      </c>
      <c r="P51" s="5"/>
      <c r="Q51" s="27">
        <v>0</v>
      </c>
      <c r="R51" s="27">
        <f>SUMIF(OPCO_2821001!$A$41:$A$81,$B51,OPCO_2821001!$L$41:$L$81)*-1</f>
        <v>0</v>
      </c>
      <c r="S51" s="27">
        <f>SUMIF(OPCO_2821001!$A$3:$A$40,$B51,OPCO_2821001!$L$3:$L$40)*-1</f>
        <v>0</v>
      </c>
    </row>
    <row r="52" spans="1:21" x14ac:dyDescent="0.25">
      <c r="A52" s="16">
        <f t="shared" si="0"/>
        <v>38</v>
      </c>
      <c r="B52" s="3" t="s">
        <v>102</v>
      </c>
      <c r="C52" s="5">
        <f t="shared" si="3"/>
        <v>0</v>
      </c>
      <c r="D52" s="5">
        <f t="shared" si="4"/>
        <v>0</v>
      </c>
      <c r="E52" s="5"/>
      <c r="F52" s="5"/>
      <c r="G52" s="5">
        <f>ROUND(SUM(C52:F52)/2,0)</f>
        <v>0</v>
      </c>
      <c r="H52" s="5"/>
      <c r="I52" s="5">
        <f t="shared" si="6"/>
        <v>0</v>
      </c>
      <c r="J52" s="5">
        <f t="shared" si="6"/>
        <v>0</v>
      </c>
      <c r="K52" s="5">
        <f t="shared" si="6"/>
        <v>0</v>
      </c>
      <c r="L52" s="5"/>
      <c r="M52" s="27">
        <v>0</v>
      </c>
      <c r="N52" s="27">
        <f>SUMIF(OPCO_2821001!$A$41:$A$81,$B52,OPCO_2821001!$K$41:$K$81)*-1</f>
        <v>0</v>
      </c>
      <c r="O52" s="27">
        <f>SUMIF(OPCO_2821001!$A$3:$A$40,$B52,OPCO_2821001!$K$3:$K$40)*-1</f>
        <v>0</v>
      </c>
      <c r="P52" s="5"/>
      <c r="Q52" s="27">
        <v>0</v>
      </c>
      <c r="R52" s="27">
        <f>SUMIF(OPCO_2821001!$A$41:$A$81,$B52,OPCO_2821001!$L$41:$L$81)*-1</f>
        <v>0</v>
      </c>
      <c r="S52" s="27">
        <f>SUMIF(OPCO_2821001!$A$3:$A$40,$B52,OPCO_2821001!$L$3:$L$40)*-1</f>
        <v>0</v>
      </c>
    </row>
    <row r="53" spans="1:21" x14ac:dyDescent="0.25">
      <c r="A53" s="16">
        <f t="shared" si="0"/>
        <v>39</v>
      </c>
      <c r="B53" s="3" t="s">
        <v>85</v>
      </c>
      <c r="C53" s="5">
        <f t="shared" si="3"/>
        <v>22425223.579999998</v>
      </c>
      <c r="D53" s="5">
        <f t="shared" si="4"/>
        <v>22432382.529999997</v>
      </c>
      <c r="E53" s="5"/>
      <c r="F53" s="5"/>
      <c r="G53" s="5">
        <f>ROUND(SUM(C53:F53)/2,0)</f>
        <v>22428803</v>
      </c>
      <c r="H53" s="5"/>
      <c r="I53" s="5">
        <f t="shared" si="6"/>
        <v>0</v>
      </c>
      <c r="J53" s="5">
        <f t="shared" si="6"/>
        <v>2531246.9500000002</v>
      </c>
      <c r="K53" s="5">
        <f t="shared" si="6"/>
        <v>19897556.104999997</v>
      </c>
      <c r="L53" s="5"/>
      <c r="M53" s="27">
        <v>0</v>
      </c>
      <c r="N53" s="27">
        <f>SUMIF(OPCO_2821001!$A$41:$A$81,$B53,OPCO_2821001!$K$41:$K$81)*-1</f>
        <v>2410034.75</v>
      </c>
      <c r="O53" s="27">
        <f>SUMIF(OPCO_2821001!$A$3:$A$40,$B53,OPCO_2821001!$K$3:$K$40)*-1</f>
        <v>20015188.829999998</v>
      </c>
      <c r="P53" s="5"/>
      <c r="Q53" s="27">
        <v>0</v>
      </c>
      <c r="R53" s="27">
        <f>SUMIF(OPCO_2821001!$A$41:$A$81,$B53,OPCO_2821001!$L$41:$L$81)*-1</f>
        <v>2652459.15</v>
      </c>
      <c r="S53" s="27">
        <f>SUMIF(OPCO_2821001!$A$3:$A$40,$B53,OPCO_2821001!$L$3:$L$40)*-1</f>
        <v>19779923.379999999</v>
      </c>
    </row>
    <row r="54" spans="1:21" x14ac:dyDescent="0.25">
      <c r="A54" s="16">
        <f t="shared" si="0"/>
        <v>40</v>
      </c>
      <c r="B54" s="59" t="s">
        <v>129</v>
      </c>
      <c r="C54" s="5">
        <f t="shared" si="3"/>
        <v>10748</v>
      </c>
      <c r="D54" s="5">
        <f t="shared" si="4"/>
        <v>0</v>
      </c>
      <c r="E54" s="5"/>
      <c r="F54" s="5"/>
      <c r="G54" s="5">
        <f t="shared" si="5"/>
        <v>5374</v>
      </c>
      <c r="H54" s="5"/>
      <c r="I54" s="5">
        <f t="shared" si="6"/>
        <v>0</v>
      </c>
      <c r="J54" s="5">
        <f t="shared" si="6"/>
        <v>2287.5</v>
      </c>
      <c r="K54" s="5">
        <f t="shared" si="6"/>
        <v>3086.5</v>
      </c>
      <c r="L54" s="5"/>
      <c r="M54" s="27">
        <v>0</v>
      </c>
      <c r="N54" s="27">
        <f>SUMIF(OPCO_2821001!$A$41:$A$81,$B54,OPCO_2821001!$K$41:$K$81)*-1</f>
        <v>4575</v>
      </c>
      <c r="O54" s="27">
        <f>SUMIF(OPCO_2821001!$A$3:$A$40,$B54,OPCO_2821001!$K$3:$K$40)*-1</f>
        <v>6173</v>
      </c>
      <c r="P54" s="5"/>
      <c r="Q54" s="27">
        <v>0</v>
      </c>
      <c r="R54" s="27">
        <f>SUMIF(OPCO_2821001!$A$41:$A$81,$B54,OPCO_2821001!$L$41:$L$81)*-1</f>
        <v>0</v>
      </c>
      <c r="S54" s="27">
        <f>SUMIF(OPCO_2821001!$A$3:$A$40,$B54,OPCO_2821001!$L$3:$L$40)*-1</f>
        <v>0</v>
      </c>
    </row>
    <row r="55" spans="1:21" x14ac:dyDescent="0.25">
      <c r="A55" s="16">
        <f t="shared" si="0"/>
        <v>41</v>
      </c>
      <c r="B55" s="59" t="s">
        <v>72</v>
      </c>
      <c r="C55" s="5">
        <f t="shared" si="3"/>
        <v>70505948.719999999</v>
      </c>
      <c r="D55" s="5">
        <f t="shared" si="4"/>
        <v>81898192.420000002</v>
      </c>
      <c r="E55" s="5"/>
      <c r="F55" s="5"/>
      <c r="G55" s="5">
        <f t="shared" si="5"/>
        <v>76202071</v>
      </c>
      <c r="H55" s="5"/>
      <c r="I55" s="5">
        <f t="shared" si="6"/>
        <v>0</v>
      </c>
      <c r="J55" s="5">
        <f t="shared" si="6"/>
        <v>21237549.57</v>
      </c>
      <c r="K55" s="5">
        <f t="shared" si="6"/>
        <v>54964521</v>
      </c>
      <c r="L55" s="5"/>
      <c r="M55" s="27">
        <v>0</v>
      </c>
      <c r="N55" s="27">
        <f>SUMIF(OPCO_2821001!$A$41:$A$81,$B55,OPCO_2821001!$K$41:$K$81)*-1</f>
        <v>18967198.420000002</v>
      </c>
      <c r="O55" s="27">
        <f>SUMIF(OPCO_2821001!$A$3:$A$40,$B55,OPCO_2821001!$K$3:$K$40)*-1</f>
        <v>51538750.299999997</v>
      </c>
      <c r="P55" s="5"/>
      <c r="Q55" s="27">
        <v>0</v>
      </c>
      <c r="R55" s="27">
        <f>SUMIF(OPCO_2821001!$A$41:$A$81,$B55,OPCO_2821001!$L$41:$L$81)*-1</f>
        <v>23507900.719999999</v>
      </c>
      <c r="S55" s="27">
        <f>SUMIF(OPCO_2821001!$A$3:$A$40,$B55,OPCO_2821001!$L$3:$L$40)*-1</f>
        <v>58390291.700000003</v>
      </c>
    </row>
    <row r="56" spans="1:21" x14ac:dyDescent="0.25">
      <c r="A56" s="16">
        <f t="shared" si="0"/>
        <v>42</v>
      </c>
      <c r="B56" s="59" t="s">
        <v>522</v>
      </c>
      <c r="C56" s="5">
        <f t="shared" si="3"/>
        <v>0</v>
      </c>
      <c r="D56" s="5">
        <f t="shared" si="4"/>
        <v>0</v>
      </c>
      <c r="E56" s="5"/>
      <c r="F56" s="5"/>
      <c r="G56" s="5">
        <f t="shared" si="5"/>
        <v>0</v>
      </c>
      <c r="H56" s="5"/>
      <c r="I56" s="5">
        <f t="shared" si="6"/>
        <v>0</v>
      </c>
      <c r="J56" s="5">
        <f t="shared" si="6"/>
        <v>0</v>
      </c>
      <c r="K56" s="5">
        <f t="shared" si="6"/>
        <v>0</v>
      </c>
      <c r="L56" s="5"/>
      <c r="M56" s="27">
        <v>0</v>
      </c>
      <c r="N56" s="27">
        <f>SUMIF(OPCO_2821001!$A$41:$A$81,$B56,OPCO_2821001!$K$41:$K$81)*-1</f>
        <v>0</v>
      </c>
      <c r="O56" s="27">
        <f>SUMIF(OPCO_2821001!$A$3:$A$40,$B56,OPCO_2821001!$K$3:$K$40)*-1</f>
        <v>0</v>
      </c>
      <c r="P56" s="5"/>
      <c r="Q56" s="27">
        <v>0</v>
      </c>
      <c r="R56" s="27">
        <f>SUMIF(OPCO_2821001!$A$41:$A$81,$B56,OPCO_2821001!$L$41:$L$81)*-1</f>
        <v>0</v>
      </c>
      <c r="S56" s="27">
        <f>SUMIF(OPCO_2821001!$A$3:$A$40,$B56,OPCO_2821001!$L$3:$L$40)*-1</f>
        <v>0</v>
      </c>
    </row>
    <row r="57" spans="1:21" x14ac:dyDescent="0.25">
      <c r="A57" s="16">
        <f t="shared" si="0"/>
        <v>43</v>
      </c>
      <c r="B57" s="136" t="s">
        <v>1267</v>
      </c>
      <c r="C57" s="5">
        <f t="shared" si="3"/>
        <v>0</v>
      </c>
      <c r="D57" s="5">
        <f t="shared" si="4"/>
        <v>0</v>
      </c>
      <c r="E57" s="5"/>
      <c r="F57" s="5"/>
      <c r="G57" s="5">
        <f>ROUND(SUM(C57:F57)/2,0)</f>
        <v>0</v>
      </c>
      <c r="H57" s="5"/>
      <c r="I57" s="5">
        <f t="shared" si="6"/>
        <v>0</v>
      </c>
      <c r="J57" s="5">
        <f t="shared" si="6"/>
        <v>0</v>
      </c>
      <c r="K57" s="5">
        <f t="shared" si="6"/>
        <v>0</v>
      </c>
      <c r="L57" s="5"/>
      <c r="M57" s="27">
        <v>0</v>
      </c>
      <c r="N57" s="27">
        <f>SUMIF(OPCO_2821001!$A$41:$A$81,$B57,OPCO_2821001!$K$41:$K$81)*-1</f>
        <v>0</v>
      </c>
      <c r="O57" s="27">
        <f>SUMIF(OPCO_2821001!$A$3:$A$40,$B57,OPCO_2821001!$K$3:$K$40)*-1</f>
        <v>0</v>
      </c>
      <c r="P57" s="5"/>
      <c r="Q57" s="27">
        <v>0</v>
      </c>
      <c r="R57" s="27">
        <f>SUMIF(OPCO_2821001!$A$41:$A$81,$B57,OPCO_2821001!$L$41:$L$81)*-1</f>
        <v>0</v>
      </c>
      <c r="S57" s="27">
        <f>SUMIF(OPCO_2821001!$A$3:$A$40,$B57,OPCO_2821001!$L$3:$L$40)*-1</f>
        <v>0</v>
      </c>
    </row>
    <row r="58" spans="1:21" x14ac:dyDescent="0.25">
      <c r="A58" s="16">
        <f t="shared" si="0"/>
        <v>44</v>
      </c>
      <c r="B58" s="59" t="s">
        <v>25</v>
      </c>
      <c r="C58" s="22">
        <v>761063.1</v>
      </c>
      <c r="D58" s="22">
        <v>760425.05</v>
      </c>
      <c r="E58" s="5">
        <f t="shared" ref="E58:F60" si="7">-C58</f>
        <v>-761063.1</v>
      </c>
      <c r="F58" s="5">
        <f t="shared" si="7"/>
        <v>-760425.05</v>
      </c>
      <c r="G58" s="5">
        <f t="shared" si="5"/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40"/>
      <c r="T58" s="2"/>
      <c r="U58" s="2"/>
    </row>
    <row r="59" spans="1:21" x14ac:dyDescent="0.25">
      <c r="A59" s="16">
        <f t="shared" si="0"/>
        <v>45</v>
      </c>
      <c r="B59" s="59" t="s">
        <v>37</v>
      </c>
      <c r="C59" s="22">
        <v>83274500.310000002</v>
      </c>
      <c r="D59" s="22">
        <v>81629979.060000002</v>
      </c>
      <c r="E59" s="5">
        <f t="shared" si="7"/>
        <v>-83274500.310000002</v>
      </c>
      <c r="F59" s="5">
        <f t="shared" si="7"/>
        <v>-81629979.060000002</v>
      </c>
      <c r="G59" s="5">
        <f t="shared" si="5"/>
        <v>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40"/>
      <c r="T59" s="2"/>
      <c r="U59" s="2"/>
    </row>
    <row r="60" spans="1:21" x14ac:dyDescent="0.25">
      <c r="A60" s="16">
        <f t="shared" si="0"/>
        <v>46</v>
      </c>
      <c r="B60" s="59" t="s">
        <v>38</v>
      </c>
      <c r="C60" s="22">
        <v>-823019.48</v>
      </c>
      <c r="D60" s="22">
        <v>-780467.48</v>
      </c>
      <c r="E60" s="5">
        <f t="shared" si="7"/>
        <v>823019.48</v>
      </c>
      <c r="F60" s="5">
        <f t="shared" si="7"/>
        <v>780467.48</v>
      </c>
      <c r="G60" s="5">
        <f t="shared" si="5"/>
        <v>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40"/>
      <c r="T60" s="2"/>
      <c r="U60" s="2"/>
    </row>
    <row r="61" spans="1:21" x14ac:dyDescent="0.25">
      <c r="A61" s="16">
        <f t="shared" si="0"/>
        <v>47</v>
      </c>
      <c r="B61" s="5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40"/>
    </row>
    <row r="62" spans="1:21" ht="13.8" thickBot="1" x14ac:dyDescent="0.3">
      <c r="A62" s="16">
        <f t="shared" si="0"/>
        <v>48</v>
      </c>
      <c r="B62" s="1" t="s">
        <v>39</v>
      </c>
      <c r="C62" s="17">
        <f>SUM(C28:C61)</f>
        <v>1051552280.47</v>
      </c>
      <c r="D62" s="17">
        <f>SUM(D28:D61)</f>
        <v>1110517931.3799999</v>
      </c>
      <c r="E62" s="17">
        <f>SUM(E28:E61)</f>
        <v>-83212543.929999992</v>
      </c>
      <c r="F62" s="17">
        <f>SUM(F28:F61)</f>
        <v>-81609936.629999995</v>
      </c>
      <c r="G62" s="17">
        <f>SUM(G28:G61)</f>
        <v>998623867</v>
      </c>
      <c r="H62" s="5"/>
      <c r="I62" s="17">
        <f>SUM(I28:I61)</f>
        <v>0</v>
      </c>
      <c r="J62" s="17">
        <f>SUM(J28:J61)</f>
        <v>324617591.28499997</v>
      </c>
      <c r="K62" s="17">
        <f>SUM(K28:K61)</f>
        <v>674006274.36000001</v>
      </c>
      <c r="L62" s="5"/>
      <c r="M62" s="17">
        <f>SUM(M28:M61)</f>
        <v>0</v>
      </c>
      <c r="N62" s="17">
        <f>SUM(N28:N61)</f>
        <v>314902672.83999991</v>
      </c>
      <c r="O62" s="17">
        <f>SUM(O28:O61)</f>
        <v>653437063.69999993</v>
      </c>
      <c r="P62" s="5"/>
      <c r="Q62" s="17">
        <f>SUM(Q28:Q61)</f>
        <v>0</v>
      </c>
      <c r="R62" s="17">
        <f>SUM(R28:R61)</f>
        <v>334332509.7299999</v>
      </c>
      <c r="S62" s="17">
        <f>SUM(S28:S61)</f>
        <v>694575485.0200001</v>
      </c>
    </row>
    <row r="63" spans="1:21" ht="13.8" thickTop="1" x14ac:dyDescent="0.25">
      <c r="A63" s="16">
        <f t="shared" si="0"/>
        <v>49</v>
      </c>
      <c r="B63" s="2"/>
      <c r="C63" s="18"/>
      <c r="D63" s="18"/>
      <c r="E63" s="18"/>
      <c r="F63" s="18"/>
      <c r="G63" s="18"/>
      <c r="H63" s="5"/>
      <c r="I63" s="18"/>
      <c r="J63" s="18"/>
      <c r="K63" s="18"/>
      <c r="L63" s="5"/>
      <c r="M63" s="141" t="s">
        <v>24</v>
      </c>
      <c r="N63" s="18"/>
      <c r="O63" s="18"/>
      <c r="P63" s="5"/>
      <c r="Q63" s="18"/>
      <c r="R63" s="18"/>
      <c r="S63" s="142"/>
    </row>
    <row r="64" spans="1:21" x14ac:dyDescent="0.25">
      <c r="A64" s="16">
        <f t="shared" si="0"/>
        <v>50</v>
      </c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5"/>
      <c r="O64" s="5"/>
      <c r="P64" s="5"/>
      <c r="Q64" s="5"/>
      <c r="R64" s="5"/>
      <c r="S64" s="140"/>
    </row>
    <row r="65" spans="1:19" x14ac:dyDescent="0.25">
      <c r="A65" s="16">
        <f t="shared" si="0"/>
        <v>51</v>
      </c>
      <c r="B65" s="3" t="s">
        <v>62</v>
      </c>
      <c r="C65" s="5" t="s">
        <v>24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40"/>
    </row>
    <row r="66" spans="1:19" x14ac:dyDescent="0.25">
      <c r="A66" s="16">
        <f t="shared" si="0"/>
        <v>52</v>
      </c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138" t="s">
        <v>24</v>
      </c>
      <c r="N66" s="5"/>
      <c r="O66" s="5"/>
      <c r="P66" s="5"/>
      <c r="Q66" s="5"/>
      <c r="R66" s="5"/>
      <c r="S66" s="140"/>
    </row>
    <row r="67" spans="1:19" x14ac:dyDescent="0.25">
      <c r="A67" s="16">
        <f t="shared" si="0"/>
        <v>53</v>
      </c>
      <c r="B67" s="21" t="s">
        <v>128</v>
      </c>
      <c r="C67" s="5">
        <f t="shared" ref="C67:C99" si="8">SUM(M67:O67)</f>
        <v>572960.93999999994</v>
      </c>
      <c r="D67" s="5">
        <f t="shared" ref="D67:D130" si="9">SUM(Q67:S67)</f>
        <v>0</v>
      </c>
      <c r="E67" s="5"/>
      <c r="F67" s="5"/>
      <c r="G67" s="5">
        <f t="shared" ref="G67:G130" si="10">ROUND(SUM(C67:F67)/2,0)</f>
        <v>286480</v>
      </c>
      <c r="H67" s="5"/>
      <c r="I67" s="5">
        <f t="shared" ref="I67:K99" si="11">(M67+Q67)/2</f>
        <v>0</v>
      </c>
      <c r="J67" s="5">
        <f t="shared" si="11"/>
        <v>0</v>
      </c>
      <c r="K67" s="5">
        <f t="shared" si="11"/>
        <v>286480.46999999997</v>
      </c>
      <c r="L67" s="5"/>
      <c r="M67" s="27">
        <v>0</v>
      </c>
      <c r="N67" s="27">
        <f>SUMIF(OPCO_2831001!$A$46:$A$60,$B67,OPCO_2831001!$K$46:$K$60)*-1</f>
        <v>0</v>
      </c>
      <c r="O67" s="27">
        <f>SUMIF(OPCO_2831001!$A$3:$A$45,$B67,OPCO_2831001!$K$3:$K$45)*-1</f>
        <v>572960.93999999994</v>
      </c>
      <c r="P67" s="5"/>
      <c r="Q67" s="27">
        <v>0</v>
      </c>
      <c r="R67" s="27">
        <f>SUMIF(OPCO_2831001!$A$46:$A$60,$B67,OPCO_2831001!$L$46:$L$60)*-1</f>
        <v>0</v>
      </c>
      <c r="S67" s="27">
        <f>SUMIF(OPCO_2831001!$A$3:$A$45,$B67,OPCO_2831001!$L$3:$L$45)*-1</f>
        <v>0</v>
      </c>
    </row>
    <row r="68" spans="1:19" x14ac:dyDescent="0.25">
      <c r="A68" s="16">
        <f t="shared" si="0"/>
        <v>54</v>
      </c>
      <c r="B68" s="136" t="s">
        <v>1230</v>
      </c>
      <c r="C68" s="5">
        <f t="shared" si="8"/>
        <v>107105481.95999999</v>
      </c>
      <c r="D68" s="5">
        <f t="shared" si="9"/>
        <v>79775787.859999999</v>
      </c>
      <c r="E68" s="5"/>
      <c r="F68" s="5"/>
      <c r="G68" s="5">
        <f>ROUND(SUM(C68:F68)/2,0)</f>
        <v>93440635</v>
      </c>
      <c r="H68" s="5"/>
      <c r="I68" s="5">
        <f t="shared" si="11"/>
        <v>0</v>
      </c>
      <c r="J68" s="5">
        <f t="shared" si="11"/>
        <v>0</v>
      </c>
      <c r="K68" s="5">
        <f t="shared" si="11"/>
        <v>93440634.909999996</v>
      </c>
      <c r="L68" s="5"/>
      <c r="M68" s="27">
        <v>0</v>
      </c>
      <c r="N68" s="27">
        <f>SUMIF(OPCO_2831001!$A$46:$A$60,$B68,OPCO_2831001!$K$46:$K$60)*-1</f>
        <v>0</v>
      </c>
      <c r="O68" s="27">
        <f>SUMIF(OPCO_2831001!$A$3:$A$45,$B68,OPCO_2831001!$K$3:$K$45)*-1</f>
        <v>107105481.95999999</v>
      </c>
      <c r="P68" s="5"/>
      <c r="Q68" s="27">
        <v>0</v>
      </c>
      <c r="R68" s="27">
        <f>SUMIF(OPCO_2831001!$A$46:$A$60,$B68,OPCO_2831001!$L$46:$L$60)*-1</f>
        <v>0</v>
      </c>
      <c r="S68" s="27">
        <f>SUMIF(OPCO_2831001!$A$3:$A$45,$B68,OPCO_2831001!$L$3:$L$45)*-1</f>
        <v>79775787.859999999</v>
      </c>
    </row>
    <row r="69" spans="1:19" x14ac:dyDescent="0.25">
      <c r="A69" s="16">
        <f t="shared" si="0"/>
        <v>55</v>
      </c>
      <c r="B69" s="136" t="s">
        <v>1268</v>
      </c>
      <c r="C69" s="5">
        <f t="shared" si="8"/>
        <v>-0.01</v>
      </c>
      <c r="D69" s="5">
        <f t="shared" si="9"/>
        <v>-0.01</v>
      </c>
      <c r="E69" s="5"/>
      <c r="F69" s="5"/>
      <c r="G69" s="5">
        <f t="shared" si="10"/>
        <v>0</v>
      </c>
      <c r="H69" s="5"/>
      <c r="I69" s="5">
        <f t="shared" si="11"/>
        <v>0</v>
      </c>
      <c r="J69" s="5">
        <f t="shared" si="11"/>
        <v>0</v>
      </c>
      <c r="K69" s="5">
        <f t="shared" si="11"/>
        <v>-0.01</v>
      </c>
      <c r="L69" s="5"/>
      <c r="M69" s="27">
        <v>0</v>
      </c>
      <c r="N69" s="27">
        <f>SUMIF(OPCO_2831001!$A$46:$A$60,$B69,OPCO_2831001!$K$46:$K$60)*-1</f>
        <v>0</v>
      </c>
      <c r="O69" s="27">
        <f>SUMIF(OPCO_2831001!$A$3:$A$45,$B69,OPCO_2831001!$K$3:$K$45)*-1</f>
        <v>-0.01</v>
      </c>
      <c r="P69" s="5"/>
      <c r="Q69" s="27">
        <v>0</v>
      </c>
      <c r="R69" s="27">
        <f>SUMIF(OPCO_2831001!$A$46:$A$60,$B69,OPCO_2831001!$L$46:$L$60)*-1</f>
        <v>0</v>
      </c>
      <c r="S69" s="27">
        <f>SUMIF(OPCO_2831001!$A$3:$A$45,$B69,OPCO_2831001!$L$3:$L$45)*-1</f>
        <v>-0.01</v>
      </c>
    </row>
    <row r="70" spans="1:19" x14ac:dyDescent="0.25">
      <c r="A70" s="16">
        <f t="shared" si="0"/>
        <v>56</v>
      </c>
      <c r="B70" s="59" t="s">
        <v>1269</v>
      </c>
      <c r="C70" s="5">
        <f t="shared" si="8"/>
        <v>0</v>
      </c>
      <c r="D70" s="5">
        <f t="shared" si="9"/>
        <v>0</v>
      </c>
      <c r="E70" s="5"/>
      <c r="F70" s="5"/>
      <c r="G70" s="5">
        <f t="shared" si="10"/>
        <v>0</v>
      </c>
      <c r="H70" s="5"/>
      <c r="I70" s="5">
        <f t="shared" si="11"/>
        <v>0</v>
      </c>
      <c r="J70" s="5">
        <f t="shared" si="11"/>
        <v>0</v>
      </c>
      <c r="K70" s="5">
        <f t="shared" si="11"/>
        <v>0</v>
      </c>
      <c r="L70" s="5"/>
      <c r="M70" s="27">
        <v>0</v>
      </c>
      <c r="N70" s="27">
        <f>SUMIF(OPCO_2831001!$A$46:$A$60,$B70,OPCO_2831001!$K$46:$K$60)*-1</f>
        <v>0</v>
      </c>
      <c r="O70" s="27">
        <f>SUMIF(OPCO_2831001!$A$3:$A$45,$B70,OPCO_2831001!$K$3:$K$45)*-1</f>
        <v>0</v>
      </c>
      <c r="P70" s="5"/>
      <c r="Q70" s="27">
        <v>0</v>
      </c>
      <c r="R70" s="27">
        <f>SUMIF(OPCO_2831001!$A$46:$A$60,$B70,OPCO_2831001!$L$46:$L$60)*-1</f>
        <v>0</v>
      </c>
      <c r="S70" s="27">
        <f>SUMIF(OPCO_2831001!$A$3:$A$45,$B70,OPCO_2831001!$L$3:$L$45)*-1</f>
        <v>0</v>
      </c>
    </row>
    <row r="71" spans="1:19" x14ac:dyDescent="0.25">
      <c r="A71" s="16">
        <f t="shared" si="0"/>
        <v>57</v>
      </c>
      <c r="B71" s="59" t="s">
        <v>1270</v>
      </c>
      <c r="C71" s="5">
        <f t="shared" si="8"/>
        <v>-10404303.699999999</v>
      </c>
      <c r="D71" s="5">
        <f t="shared" si="9"/>
        <v>-10404303.699999999</v>
      </c>
      <c r="E71" s="5"/>
      <c r="F71" s="5"/>
      <c r="G71" s="5">
        <f>ROUND(SUM(C71:F71)/2,0)</f>
        <v>-10404304</v>
      </c>
      <c r="H71" s="5"/>
      <c r="I71" s="5">
        <f t="shared" si="11"/>
        <v>0</v>
      </c>
      <c r="J71" s="5">
        <f t="shared" si="11"/>
        <v>0</v>
      </c>
      <c r="K71" s="5">
        <f t="shared" si="11"/>
        <v>-10404303.699999999</v>
      </c>
      <c r="L71" s="5"/>
      <c r="M71" s="27">
        <v>0</v>
      </c>
      <c r="N71" s="27">
        <f>SUMIF(OPCO_2831001!$A$46:$A$60,$B71,OPCO_2831001!$K$46:$K$60)*-1</f>
        <v>0</v>
      </c>
      <c r="O71" s="27">
        <f>SUMIF(OPCO_2831001!$A$3:$A$45,$B71,OPCO_2831001!$K$3:$K$45)*-1</f>
        <v>-10404303.699999999</v>
      </c>
      <c r="P71" s="5"/>
      <c r="Q71" s="27">
        <v>0</v>
      </c>
      <c r="R71" s="27">
        <f>SUMIF(OPCO_2831001!$A$46:$A$60,$B71,OPCO_2831001!$L$46:$L$60)*-1</f>
        <v>0</v>
      </c>
      <c r="S71" s="27">
        <f>SUMIF(OPCO_2831001!$A$3:$A$45,$B71,OPCO_2831001!$L$3:$L$45)*-1</f>
        <v>-10404303.699999999</v>
      </c>
    </row>
    <row r="72" spans="1:19" x14ac:dyDescent="0.25">
      <c r="A72" s="16">
        <f t="shared" si="0"/>
        <v>58</v>
      </c>
      <c r="B72" s="136" t="s">
        <v>1271</v>
      </c>
      <c r="C72" s="5">
        <f t="shared" si="8"/>
        <v>20666954.940000001</v>
      </c>
      <c r="D72" s="5">
        <f t="shared" si="9"/>
        <v>48223601.060000002</v>
      </c>
      <c r="E72" s="5"/>
      <c r="F72" s="5"/>
      <c r="G72" s="5">
        <f t="shared" si="10"/>
        <v>34445278</v>
      </c>
      <c r="H72" s="5"/>
      <c r="I72" s="5">
        <f t="shared" si="11"/>
        <v>0</v>
      </c>
      <c r="J72" s="5">
        <f t="shared" si="11"/>
        <v>0</v>
      </c>
      <c r="K72" s="5">
        <f t="shared" si="11"/>
        <v>34445278</v>
      </c>
      <c r="L72" s="5"/>
      <c r="M72" s="27">
        <v>0</v>
      </c>
      <c r="N72" s="27">
        <f>SUMIF(OPCO_2831001!$A$46:$A$60,$B72,OPCO_2831001!$K$46:$K$60)*-1</f>
        <v>0</v>
      </c>
      <c r="O72" s="27">
        <f>SUMIF(OPCO_2831001!$A$3:$A$45,$B72,OPCO_2831001!$K$3:$K$45)*-1</f>
        <v>20666954.940000001</v>
      </c>
      <c r="P72" s="5"/>
      <c r="Q72" s="27">
        <v>0</v>
      </c>
      <c r="R72" s="27">
        <f>SUMIF(OPCO_2831001!$A$46:$A$60,$B72,OPCO_2831001!$L$46:$L$60)*-1</f>
        <v>0</v>
      </c>
      <c r="S72" s="27">
        <f>SUMIF(OPCO_2831001!$A$3:$A$45,$B72,OPCO_2831001!$L$3:$L$45)*-1</f>
        <v>48223601.060000002</v>
      </c>
    </row>
    <row r="73" spans="1:19" x14ac:dyDescent="0.25">
      <c r="A73" s="16">
        <f t="shared" si="0"/>
        <v>59</v>
      </c>
      <c r="B73" s="136" t="s">
        <v>1272</v>
      </c>
      <c r="C73" s="5">
        <f t="shared" si="8"/>
        <v>0</v>
      </c>
      <c r="D73" s="5">
        <f t="shared" si="9"/>
        <v>0</v>
      </c>
      <c r="E73" s="5"/>
      <c r="F73" s="5"/>
      <c r="G73" s="5">
        <f t="shared" si="10"/>
        <v>0</v>
      </c>
      <c r="H73" s="5"/>
      <c r="I73" s="5">
        <f t="shared" si="11"/>
        <v>0</v>
      </c>
      <c r="J73" s="5">
        <f t="shared" si="11"/>
        <v>0</v>
      </c>
      <c r="K73" s="5">
        <f t="shared" si="11"/>
        <v>0</v>
      </c>
      <c r="L73" s="5"/>
      <c r="M73" s="27">
        <v>0</v>
      </c>
      <c r="N73" s="27">
        <f>SUMIF(OPCO_2831001!$A$46:$A$60,$B73,OPCO_2831001!$K$46:$K$60)*-1</f>
        <v>0</v>
      </c>
      <c r="O73" s="27">
        <f>SUMIF(OPCO_2831001!$A$3:$A$45,$B73,OPCO_2831001!$K$3:$K$45)*-1</f>
        <v>0</v>
      </c>
      <c r="P73" s="5"/>
      <c r="Q73" s="27">
        <v>0</v>
      </c>
      <c r="R73" s="27">
        <f>SUMIF(OPCO_2831001!$A$46:$A$60,$B73,OPCO_2831001!$L$46:$L$60)*-1</f>
        <v>0</v>
      </c>
      <c r="S73" s="27">
        <f>SUMIF(OPCO_2831001!$A$3:$A$45,$B73,OPCO_2831001!$L$3:$L$45)*-1</f>
        <v>0</v>
      </c>
    </row>
    <row r="74" spans="1:19" x14ac:dyDescent="0.25">
      <c r="A74" s="16">
        <f t="shared" si="0"/>
        <v>60</v>
      </c>
      <c r="B74" s="113" t="s">
        <v>1273</v>
      </c>
      <c r="C74" s="5">
        <f t="shared" si="8"/>
        <v>0</v>
      </c>
      <c r="D74" s="5">
        <f t="shared" si="9"/>
        <v>0</v>
      </c>
      <c r="E74" s="5"/>
      <c r="F74" s="5"/>
      <c r="G74" s="5">
        <f>ROUND(SUM(C74:F74)/2,0)</f>
        <v>0</v>
      </c>
      <c r="H74" s="5"/>
      <c r="I74" s="5">
        <f t="shared" si="11"/>
        <v>0</v>
      </c>
      <c r="J74" s="5">
        <f t="shared" si="11"/>
        <v>0</v>
      </c>
      <c r="K74" s="5">
        <f t="shared" si="11"/>
        <v>0</v>
      </c>
      <c r="L74" s="5"/>
      <c r="M74" s="27">
        <v>0</v>
      </c>
      <c r="N74" s="27">
        <f>SUMIF(OPCO_2831001!$A$46:$A$60,$B74,OPCO_2831001!$K$46:$K$60)*-1</f>
        <v>0</v>
      </c>
      <c r="O74" s="27">
        <f>SUMIF(OPCO_2831001!$A$3:$A$45,$B74,OPCO_2831001!$K$3:$K$45)*-1</f>
        <v>0</v>
      </c>
      <c r="P74" s="5"/>
      <c r="Q74" s="27">
        <v>0</v>
      </c>
      <c r="R74" s="27">
        <f>SUMIF(OPCO_2831001!$A$46:$A$60,$B74,OPCO_2831001!$L$46:$L$60)*-1</f>
        <v>0</v>
      </c>
      <c r="S74" s="27">
        <f>SUMIF(OPCO_2831001!$A$3:$A$45,$B74,OPCO_2831001!$L$3:$L$45)*-1</f>
        <v>0</v>
      </c>
    </row>
    <row r="75" spans="1:19" x14ac:dyDescent="0.25">
      <c r="A75" s="16">
        <f t="shared" si="0"/>
        <v>61</v>
      </c>
      <c r="B75" s="136" t="s">
        <v>1274</v>
      </c>
      <c r="C75" s="5">
        <f t="shared" si="8"/>
        <v>3657375.4</v>
      </c>
      <c r="D75" s="5">
        <f t="shared" si="9"/>
        <v>3657375.4</v>
      </c>
      <c r="E75" s="5"/>
      <c r="F75" s="5"/>
      <c r="G75" s="5">
        <f t="shared" si="10"/>
        <v>3657375</v>
      </c>
      <c r="H75" s="5"/>
      <c r="I75" s="5">
        <f t="shared" si="11"/>
        <v>0</v>
      </c>
      <c r="J75" s="5">
        <f t="shared" si="11"/>
        <v>0</v>
      </c>
      <c r="K75" s="5">
        <f t="shared" si="11"/>
        <v>3657375.4</v>
      </c>
      <c r="L75" s="5"/>
      <c r="M75" s="27">
        <v>0</v>
      </c>
      <c r="N75" s="27">
        <f>SUMIF(OPCO_2831001!$A$46:$A$60,$B75,OPCO_2831001!$K$46:$K$60)*-1</f>
        <v>0</v>
      </c>
      <c r="O75" s="27">
        <f>SUMIF(OPCO_2831001!$A$3:$A$45,$B75,OPCO_2831001!$K$3:$K$45)*-1</f>
        <v>3657375.4</v>
      </c>
      <c r="P75" s="5"/>
      <c r="Q75" s="27">
        <v>0</v>
      </c>
      <c r="R75" s="27">
        <f>SUMIF(OPCO_2831001!$A$46:$A$60,$B75,OPCO_2831001!$L$46:$L$60)*-1</f>
        <v>0</v>
      </c>
      <c r="S75" s="27">
        <f>SUMIF(OPCO_2831001!$A$3:$A$45,$B75,OPCO_2831001!$L$3:$L$45)*-1</f>
        <v>3657375.4</v>
      </c>
    </row>
    <row r="76" spans="1:19" x14ac:dyDescent="0.25">
      <c r="A76" s="16">
        <f t="shared" si="0"/>
        <v>62</v>
      </c>
      <c r="B76" s="136" t="s">
        <v>1275</v>
      </c>
      <c r="C76" s="5">
        <f t="shared" si="8"/>
        <v>0</v>
      </c>
      <c r="D76" s="5">
        <f t="shared" si="9"/>
        <v>0</v>
      </c>
      <c r="E76" s="5"/>
      <c r="F76" s="5"/>
      <c r="G76" s="5">
        <f>ROUND(SUM(C76:F76)/2,0)</f>
        <v>0</v>
      </c>
      <c r="H76" s="5"/>
      <c r="I76" s="5">
        <f t="shared" si="11"/>
        <v>0</v>
      </c>
      <c r="J76" s="5">
        <f t="shared" si="11"/>
        <v>0</v>
      </c>
      <c r="K76" s="5">
        <f t="shared" si="11"/>
        <v>0</v>
      </c>
      <c r="L76" s="5"/>
      <c r="M76" s="27">
        <v>0</v>
      </c>
      <c r="N76" s="27">
        <f>SUMIF(OPCO_2831001!$A$46:$A$60,$B76,OPCO_2831001!$K$46:$K$60)*-1</f>
        <v>0</v>
      </c>
      <c r="O76" s="27">
        <f>SUMIF(OPCO_2831001!$A$3:$A$45,$B76,OPCO_2831001!$K$3:$K$45)*-1</f>
        <v>0</v>
      </c>
      <c r="P76" s="5"/>
      <c r="Q76" s="27">
        <v>0</v>
      </c>
      <c r="R76" s="27">
        <f>SUMIF(OPCO_2831001!$A$46:$A$60,$B76,OPCO_2831001!$L$46:$L$60)*-1</f>
        <v>0</v>
      </c>
      <c r="S76" s="27">
        <f>SUMIF(OPCO_2831001!$A$3:$A$45,$B76,OPCO_2831001!$L$3:$L$45)*-1</f>
        <v>0</v>
      </c>
    </row>
    <row r="77" spans="1:19" x14ac:dyDescent="0.25">
      <c r="A77" s="16">
        <f t="shared" si="0"/>
        <v>63</v>
      </c>
      <c r="B77" s="59" t="s">
        <v>137</v>
      </c>
      <c r="C77" s="5">
        <f t="shared" si="8"/>
        <v>26715.35</v>
      </c>
      <c r="D77" s="5">
        <f t="shared" si="9"/>
        <v>28095.65</v>
      </c>
      <c r="E77" s="5"/>
      <c r="F77" s="5"/>
      <c r="G77" s="5">
        <f t="shared" si="10"/>
        <v>27406</v>
      </c>
      <c r="H77" s="5"/>
      <c r="I77" s="5">
        <f t="shared" si="11"/>
        <v>0</v>
      </c>
      <c r="J77" s="5">
        <f t="shared" si="11"/>
        <v>21567.555</v>
      </c>
      <c r="K77" s="5">
        <f t="shared" si="11"/>
        <v>5837.9449999999997</v>
      </c>
      <c r="L77" s="5"/>
      <c r="M77" s="27">
        <v>0</v>
      </c>
      <c r="N77" s="27">
        <f>SUMIF(OPCO_2831001!$A$46:$A$60,$B77,OPCO_2831001!$K$46:$K$60)*-1</f>
        <v>20795.53</v>
      </c>
      <c r="O77" s="27">
        <f>SUMIF(OPCO_2831001!$A$3:$A$45,$B77,OPCO_2831001!$K$3:$K$45)*-1</f>
        <v>5919.82</v>
      </c>
      <c r="P77" s="5"/>
      <c r="Q77" s="27">
        <v>0</v>
      </c>
      <c r="R77" s="27">
        <f>SUMIF(OPCO_2831001!$A$46:$A$60,$B77,OPCO_2831001!$L$46:$L$60)*-1</f>
        <v>22339.58</v>
      </c>
      <c r="S77" s="27">
        <f>SUMIF(OPCO_2831001!$A$3:$A$45,$B77,OPCO_2831001!$L$3:$L$45)*-1</f>
        <v>5756.07</v>
      </c>
    </row>
    <row r="78" spans="1:19" x14ac:dyDescent="0.25">
      <c r="A78" s="16">
        <f t="shared" si="0"/>
        <v>64</v>
      </c>
      <c r="B78" s="59" t="s">
        <v>1276</v>
      </c>
      <c r="C78" s="5">
        <f t="shared" si="8"/>
        <v>0</v>
      </c>
      <c r="D78" s="5">
        <f t="shared" si="9"/>
        <v>0</v>
      </c>
      <c r="E78" s="5"/>
      <c r="F78" s="5"/>
      <c r="G78" s="5">
        <f>ROUND(SUM(C78:F78)/2,0)</f>
        <v>0</v>
      </c>
      <c r="H78" s="5"/>
      <c r="I78" s="5">
        <f t="shared" si="11"/>
        <v>0</v>
      </c>
      <c r="J78" s="5">
        <f t="shared" si="11"/>
        <v>0</v>
      </c>
      <c r="K78" s="5">
        <f t="shared" si="11"/>
        <v>0</v>
      </c>
      <c r="L78" s="5"/>
      <c r="M78" s="27">
        <v>0</v>
      </c>
      <c r="N78" s="27">
        <f>SUMIF(OPCO_2831001!$A$46:$A$60,$B78,OPCO_2831001!$K$46:$K$60)*-1</f>
        <v>0</v>
      </c>
      <c r="O78" s="27">
        <f>SUMIF(OPCO_2831001!$A$3:$A$45,$B78,OPCO_2831001!$K$3:$K$45)*-1</f>
        <v>0</v>
      </c>
      <c r="P78" s="5"/>
      <c r="Q78" s="27">
        <v>0</v>
      </c>
      <c r="R78" s="27">
        <f>SUMIF(OPCO_2831001!$A$46:$A$60,$B78,OPCO_2831001!$L$46:$L$60)*-1</f>
        <v>0</v>
      </c>
      <c r="S78" s="27">
        <f>SUMIF(OPCO_2831001!$A$3:$A$45,$B78,OPCO_2831001!$L$3:$L$45)*-1</f>
        <v>0</v>
      </c>
    </row>
    <row r="79" spans="1:19" x14ac:dyDescent="0.25">
      <c r="A79" s="16">
        <f t="shared" si="0"/>
        <v>65</v>
      </c>
      <c r="B79" s="59" t="s">
        <v>1277</v>
      </c>
      <c r="C79" s="5">
        <f t="shared" si="8"/>
        <v>56700176.75</v>
      </c>
      <c r="D79" s="5">
        <f t="shared" si="9"/>
        <v>40977735.049999997</v>
      </c>
      <c r="E79" s="5"/>
      <c r="F79" s="5"/>
      <c r="G79" s="5">
        <f>ROUND(SUM(C79:F79)/2,0)</f>
        <v>48838956</v>
      </c>
      <c r="H79" s="5"/>
      <c r="I79" s="5">
        <f t="shared" si="11"/>
        <v>0</v>
      </c>
      <c r="J79" s="5">
        <f t="shared" si="11"/>
        <v>0</v>
      </c>
      <c r="K79" s="5">
        <f t="shared" si="11"/>
        <v>48838955.899999999</v>
      </c>
      <c r="L79" s="5"/>
      <c r="M79" s="27">
        <v>0</v>
      </c>
      <c r="N79" s="27">
        <f>SUMIF(OPCO_2831001!$A$46:$A$60,$B79,OPCO_2831001!$K$46:$K$60)*-1</f>
        <v>0</v>
      </c>
      <c r="O79" s="27">
        <f>SUMIF(OPCO_2831001!$A$3:$A$45,$B79,OPCO_2831001!$K$3:$K$45)*-1</f>
        <v>56700176.75</v>
      </c>
      <c r="P79" s="5"/>
      <c r="Q79" s="27">
        <v>0</v>
      </c>
      <c r="R79" s="27">
        <f>SUMIF(OPCO_2831001!$A$46:$A$60,$B79,OPCO_2831001!$L$46:$L$60)*-1</f>
        <v>0</v>
      </c>
      <c r="S79" s="27">
        <f>SUMIF(OPCO_2831001!$A$3:$A$45,$B79,OPCO_2831001!$L$3:$L$45)*-1</f>
        <v>40977735.049999997</v>
      </c>
    </row>
    <row r="80" spans="1:19" x14ac:dyDescent="0.25">
      <c r="A80" s="16">
        <f t="shared" ref="A80:A143" si="12">A79+1</f>
        <v>66</v>
      </c>
      <c r="B80" s="59" t="s">
        <v>880</v>
      </c>
      <c r="C80" s="5">
        <f t="shared" ref="C80" si="13">SUM(M80:O80)</f>
        <v>-231592.27</v>
      </c>
      <c r="D80" s="5">
        <f t="shared" si="9"/>
        <v>-248885.83</v>
      </c>
      <c r="E80" s="5"/>
      <c r="F80" s="5"/>
      <c r="G80" s="5">
        <f>ROUND(SUM(C80:F80)/2,0)</f>
        <v>-240239</v>
      </c>
      <c r="H80" s="5"/>
      <c r="I80" s="5">
        <f t="shared" si="11"/>
        <v>0</v>
      </c>
      <c r="J80" s="5">
        <f t="shared" si="11"/>
        <v>-240239.05</v>
      </c>
      <c r="K80" s="5">
        <f t="shared" si="11"/>
        <v>0</v>
      </c>
      <c r="L80" s="5"/>
      <c r="M80" s="27">
        <v>0</v>
      </c>
      <c r="N80" s="27">
        <f>SUMIF(OPCO_2831001!$A$46:$A$60,$B80,OPCO_2831001!$K$46:$K$60)*-1</f>
        <v>-231592.27</v>
      </c>
      <c r="O80" s="27">
        <f>SUMIF(OPCO_2831001!$A$3:$A$45,$B80,OPCO_2831001!$K$3:$K$45)*-1</f>
        <v>0</v>
      </c>
      <c r="P80" s="5"/>
      <c r="Q80" s="27">
        <v>0</v>
      </c>
      <c r="R80" s="27">
        <f>SUMIF(OPCO_2831001!$A$46:$A$60,$B80,OPCO_2831001!$L$46:$L$60)*-1</f>
        <v>-248885.83</v>
      </c>
      <c r="S80" s="27">
        <f>SUMIF(OPCO_2831001!$A$3:$A$45,$B80,OPCO_2831001!$L$3:$L$45)*-1</f>
        <v>0</v>
      </c>
    </row>
    <row r="81" spans="1:19" x14ac:dyDescent="0.25">
      <c r="A81" s="16">
        <f t="shared" si="12"/>
        <v>67</v>
      </c>
      <c r="B81" s="59" t="s">
        <v>40</v>
      </c>
      <c r="C81" s="5">
        <f t="shared" si="8"/>
        <v>0</v>
      </c>
      <c r="D81" s="5">
        <f t="shared" si="9"/>
        <v>118.07</v>
      </c>
      <c r="E81" s="5"/>
      <c r="F81" s="5"/>
      <c r="G81" s="5">
        <f t="shared" si="10"/>
        <v>59</v>
      </c>
      <c r="H81" s="5"/>
      <c r="I81" s="5">
        <f t="shared" si="11"/>
        <v>0</v>
      </c>
      <c r="J81" s="5">
        <f t="shared" si="11"/>
        <v>0</v>
      </c>
      <c r="K81" s="5">
        <f t="shared" si="11"/>
        <v>59.034999999999997</v>
      </c>
      <c r="L81" s="5"/>
      <c r="M81" s="27">
        <v>0</v>
      </c>
      <c r="N81" s="27">
        <f>SUMIF(OPCO_2831001!$A$46:$A$60,$B81,OPCO_2831001!$K$46:$K$60)*-1</f>
        <v>0</v>
      </c>
      <c r="O81" s="27">
        <f>SUMIF(OPCO_2831001!$A$3:$A$45,$B81,OPCO_2831001!$K$3:$K$45)*-1</f>
        <v>0</v>
      </c>
      <c r="P81" s="5"/>
      <c r="Q81" s="27">
        <v>0</v>
      </c>
      <c r="R81" s="27">
        <f>SUMIF(OPCO_2831001!$A$46:$A$60,$B81,OPCO_2831001!$L$46:$L$60)*-1</f>
        <v>0</v>
      </c>
      <c r="S81" s="27">
        <f>SUMIF(OPCO_2831001!$A$3:$A$45,$B81,OPCO_2831001!$L$3:$L$45)*-1</f>
        <v>118.07</v>
      </c>
    </row>
    <row r="82" spans="1:19" x14ac:dyDescent="0.25">
      <c r="A82" s="16">
        <f t="shared" si="12"/>
        <v>68</v>
      </c>
      <c r="B82" s="136" t="s">
        <v>92</v>
      </c>
      <c r="C82" s="5">
        <f t="shared" si="8"/>
        <v>0</v>
      </c>
      <c r="D82" s="5">
        <f t="shared" si="9"/>
        <v>0</v>
      </c>
      <c r="E82" s="5"/>
      <c r="F82" s="5"/>
      <c r="G82" s="5">
        <f t="shared" si="10"/>
        <v>0</v>
      </c>
      <c r="H82" s="5"/>
      <c r="I82" s="5">
        <f t="shared" si="11"/>
        <v>0</v>
      </c>
      <c r="J82" s="5">
        <f t="shared" si="11"/>
        <v>0</v>
      </c>
      <c r="K82" s="5">
        <f t="shared" si="11"/>
        <v>0</v>
      </c>
      <c r="L82" s="5"/>
      <c r="M82" s="27">
        <v>0</v>
      </c>
      <c r="N82" s="27">
        <f>SUMIF(OPCO_2831001!$A$46:$A$60,$B82,OPCO_2831001!$K$46:$K$60)*-1</f>
        <v>0</v>
      </c>
      <c r="O82" s="27">
        <f>SUMIF(OPCO_2831001!$A$3:$A$45,$B82,OPCO_2831001!$K$3:$K$45)*-1</f>
        <v>0</v>
      </c>
      <c r="P82" s="5"/>
      <c r="Q82" s="27">
        <v>0</v>
      </c>
      <c r="R82" s="27">
        <f>SUMIF(OPCO_2831001!$A$46:$A$60,$B82,OPCO_2831001!$L$46:$L$60)*-1</f>
        <v>0</v>
      </c>
      <c r="S82" s="27">
        <f>SUMIF(OPCO_2831001!$A$3:$A$45,$B82,OPCO_2831001!$L$3:$L$45)*-1</f>
        <v>0</v>
      </c>
    </row>
    <row r="83" spans="1:19" x14ac:dyDescent="0.25">
      <c r="A83" s="16">
        <f t="shared" si="12"/>
        <v>69</v>
      </c>
      <c r="B83" s="59" t="s">
        <v>56</v>
      </c>
      <c r="C83" s="5">
        <f t="shared" si="8"/>
        <v>58871765.819999993</v>
      </c>
      <c r="D83" s="5">
        <f t="shared" si="9"/>
        <v>57994149.010000005</v>
      </c>
      <c r="E83" s="5"/>
      <c r="F83" s="5"/>
      <c r="G83" s="5">
        <f t="shared" si="10"/>
        <v>58432957</v>
      </c>
      <c r="H83" s="5"/>
      <c r="I83" s="5">
        <f t="shared" si="11"/>
        <v>0</v>
      </c>
      <c r="J83" s="5">
        <f t="shared" si="11"/>
        <v>7295428.2000000002</v>
      </c>
      <c r="K83" s="5">
        <f t="shared" si="11"/>
        <v>51137529.215000004</v>
      </c>
      <c r="L83" s="5"/>
      <c r="M83" s="27">
        <v>0</v>
      </c>
      <c r="N83" s="27">
        <f>SUMIF(OPCO_2831001!$A$46:$A$60,$B83,OPCO_2831001!$K$46:$K$60)*-1</f>
        <v>7329499.6600000001</v>
      </c>
      <c r="O83" s="27">
        <f>SUMIF(OPCO_2831001!$A$3:$A$45,$B83,OPCO_2831001!$K$3:$K$45)*-1</f>
        <v>51542266.159999996</v>
      </c>
      <c r="P83" s="5"/>
      <c r="Q83" s="27">
        <v>0</v>
      </c>
      <c r="R83" s="27">
        <f>SUMIF(OPCO_2831001!$A$46:$A$60,$B83,OPCO_2831001!$L$46:$L$60)*-1</f>
        <v>7261356.7400000002</v>
      </c>
      <c r="S83" s="27">
        <f>SUMIF(OPCO_2831001!$A$3:$A$45,$B83,OPCO_2831001!$L$3:$L$45)*-1</f>
        <v>50732792.270000003</v>
      </c>
    </row>
    <row r="84" spans="1:19" x14ac:dyDescent="0.25">
      <c r="A84" s="16">
        <f t="shared" si="12"/>
        <v>70</v>
      </c>
      <c r="B84" s="136" t="s">
        <v>88</v>
      </c>
      <c r="C84" s="5">
        <f t="shared" si="8"/>
        <v>-77726582.849999994</v>
      </c>
      <c r="D84" s="5">
        <f t="shared" si="9"/>
        <v>-75379934</v>
      </c>
      <c r="E84" s="5"/>
      <c r="F84" s="5"/>
      <c r="G84" s="5">
        <f t="shared" si="10"/>
        <v>-76553258</v>
      </c>
      <c r="H84" s="5"/>
      <c r="I84" s="5">
        <f t="shared" si="11"/>
        <v>0</v>
      </c>
      <c r="J84" s="5">
        <f t="shared" si="11"/>
        <v>-10895055.675000001</v>
      </c>
      <c r="K84" s="5">
        <f t="shared" si="11"/>
        <v>-65658202.75</v>
      </c>
      <c r="L84" s="5"/>
      <c r="M84" s="27">
        <v>0</v>
      </c>
      <c r="N84" s="27">
        <f>SUMIF(OPCO_2831001!$A$46:$A$60,$B84,OPCO_2831001!$K$46:$K$60)*-1</f>
        <v>-11181946.300000001</v>
      </c>
      <c r="O84" s="27">
        <f>SUMIF(OPCO_2831001!$A$3:$A$45,$B84,OPCO_2831001!$K$3:$K$45)*-1</f>
        <v>-66544636.549999997</v>
      </c>
      <c r="P84" s="5"/>
      <c r="Q84" s="27">
        <v>0</v>
      </c>
      <c r="R84" s="27">
        <f>SUMIF(OPCO_2831001!$A$46:$A$60,$B84,OPCO_2831001!$L$46:$L$60)*-1</f>
        <v>-10608165.050000001</v>
      </c>
      <c r="S84" s="27">
        <f>SUMIF(OPCO_2831001!$A$3:$A$45,$B84,OPCO_2831001!$L$3:$L$45)*-1</f>
        <v>-64771768.950000003</v>
      </c>
    </row>
    <row r="85" spans="1:19" x14ac:dyDescent="0.25">
      <c r="A85" s="16">
        <f t="shared" si="12"/>
        <v>71</v>
      </c>
      <c r="B85" s="136" t="s">
        <v>284</v>
      </c>
      <c r="C85" s="5">
        <f t="shared" si="8"/>
        <v>921365.54</v>
      </c>
      <c r="D85" s="5">
        <f t="shared" si="9"/>
        <v>719222.09</v>
      </c>
      <c r="E85" s="5"/>
      <c r="F85" s="5"/>
      <c r="G85" s="5">
        <f t="shared" si="10"/>
        <v>820294</v>
      </c>
      <c r="H85" s="5"/>
      <c r="I85" s="5">
        <f t="shared" si="11"/>
        <v>0</v>
      </c>
      <c r="J85" s="5">
        <f t="shared" si="11"/>
        <v>820293.81499999994</v>
      </c>
      <c r="K85" s="5">
        <f t="shared" si="11"/>
        <v>0</v>
      </c>
      <c r="L85" s="5"/>
      <c r="M85" s="27">
        <v>0</v>
      </c>
      <c r="N85" s="27">
        <f>SUMIF(OPCO_2831001!$A$46:$A$60,$B85,OPCO_2831001!$K$46:$K$60)*-1</f>
        <v>921365.54</v>
      </c>
      <c r="O85" s="27">
        <f>SUMIF(OPCO_2831001!$A$3:$A$45,$B85,OPCO_2831001!$K$3:$K$45)*-1</f>
        <v>0</v>
      </c>
      <c r="P85" s="5"/>
      <c r="Q85" s="27">
        <v>0</v>
      </c>
      <c r="R85" s="27">
        <f>SUMIF(OPCO_2831001!$A$46:$A$60,$B85,OPCO_2831001!$L$46:$L$60)*-1</f>
        <v>719222.09</v>
      </c>
      <c r="S85" s="27">
        <f>SUMIF(OPCO_2831001!$A$3:$A$45,$B85,OPCO_2831001!$L$3:$L$45)*-1</f>
        <v>0</v>
      </c>
    </row>
    <row r="86" spans="1:19" x14ac:dyDescent="0.25">
      <c r="A86" s="16">
        <f t="shared" si="12"/>
        <v>72</v>
      </c>
      <c r="B86" s="136" t="s">
        <v>1278</v>
      </c>
      <c r="C86" s="5">
        <f t="shared" si="8"/>
        <v>33007.24</v>
      </c>
      <c r="D86" s="5">
        <f t="shared" si="9"/>
        <v>32507.8</v>
      </c>
      <c r="E86" s="5"/>
      <c r="F86" s="5"/>
      <c r="G86" s="5">
        <f t="shared" si="10"/>
        <v>32758</v>
      </c>
      <c r="H86" s="5"/>
      <c r="I86" s="5">
        <f t="shared" si="11"/>
        <v>0</v>
      </c>
      <c r="J86" s="5">
        <f t="shared" si="11"/>
        <v>32757.519999999997</v>
      </c>
      <c r="K86" s="5">
        <f t="shared" si="11"/>
        <v>0</v>
      </c>
      <c r="L86" s="5"/>
      <c r="M86" s="27">
        <v>0</v>
      </c>
      <c r="N86" s="27">
        <f>SUMIF(OPCO_2831001!$A$46:$A$60,$B86,OPCO_2831001!$K$46:$K$60)*-1</f>
        <v>33007.24</v>
      </c>
      <c r="O86" s="27">
        <f>SUMIF(OPCO_2831001!$A$3:$A$45,$B86,OPCO_2831001!$K$3:$K$45)*-1</f>
        <v>0</v>
      </c>
      <c r="P86" s="5"/>
      <c r="Q86" s="27">
        <v>0</v>
      </c>
      <c r="R86" s="27">
        <f>SUMIF(OPCO_2831001!$A$46:$A$60,$B86,OPCO_2831001!$L$46:$L$60)*-1</f>
        <v>32507.8</v>
      </c>
      <c r="S86" s="27">
        <f>SUMIF(OPCO_2831001!$A$3:$A$45,$B86,OPCO_2831001!$L$3:$L$45)*-1</f>
        <v>0</v>
      </c>
    </row>
    <row r="87" spans="1:19" x14ac:dyDescent="0.25">
      <c r="A87" s="16">
        <f t="shared" si="12"/>
        <v>73</v>
      </c>
      <c r="B87" s="3" t="s">
        <v>1279</v>
      </c>
      <c r="C87" s="5">
        <f t="shared" si="8"/>
        <v>0</v>
      </c>
      <c r="D87" s="5">
        <f t="shared" si="9"/>
        <v>0</v>
      </c>
      <c r="E87" s="5"/>
      <c r="F87" s="5"/>
      <c r="G87" s="5">
        <f t="shared" si="10"/>
        <v>0</v>
      </c>
      <c r="H87" s="5"/>
      <c r="I87" s="5">
        <f t="shared" si="11"/>
        <v>0</v>
      </c>
      <c r="J87" s="5">
        <f t="shared" si="11"/>
        <v>0</v>
      </c>
      <c r="K87" s="5">
        <f t="shared" si="11"/>
        <v>0</v>
      </c>
      <c r="L87" s="5"/>
      <c r="M87" s="27">
        <v>0</v>
      </c>
      <c r="N87" s="27">
        <f>SUMIF(OPCO_2831001!$A$46:$A$60,$B87,OPCO_2831001!$K$46:$K$60)*-1</f>
        <v>0</v>
      </c>
      <c r="O87" s="27">
        <f>SUMIF(OPCO_2831001!$A$3:$A$45,$B87,OPCO_2831001!$K$3:$K$45)*-1</f>
        <v>0</v>
      </c>
      <c r="P87" s="5"/>
      <c r="Q87" s="27">
        <v>0</v>
      </c>
      <c r="R87" s="27">
        <f>SUMIF(OPCO_2831001!$A$46:$A$60,$B87,OPCO_2831001!$L$46:$L$60)*-1</f>
        <v>0</v>
      </c>
      <c r="S87" s="27">
        <f>SUMIF(OPCO_2831001!$A$3:$A$45,$B87,OPCO_2831001!$L$3:$L$45)*-1</f>
        <v>0</v>
      </c>
    </row>
    <row r="88" spans="1:19" x14ac:dyDescent="0.25">
      <c r="A88" s="16">
        <f t="shared" si="12"/>
        <v>74</v>
      </c>
      <c r="B88" s="3" t="s">
        <v>1280</v>
      </c>
      <c r="C88" s="5">
        <f t="shared" si="8"/>
        <v>0</v>
      </c>
      <c r="D88" s="5">
        <f t="shared" si="9"/>
        <v>0</v>
      </c>
      <c r="E88" s="5"/>
      <c r="F88" s="5"/>
      <c r="G88" s="5">
        <f t="shared" si="10"/>
        <v>0</v>
      </c>
      <c r="H88" s="5"/>
      <c r="I88" s="5">
        <f t="shared" si="11"/>
        <v>0</v>
      </c>
      <c r="J88" s="5">
        <f t="shared" si="11"/>
        <v>0</v>
      </c>
      <c r="K88" s="5">
        <f t="shared" si="11"/>
        <v>0</v>
      </c>
      <c r="L88" s="5"/>
      <c r="M88" s="27">
        <v>0</v>
      </c>
      <c r="N88" s="27">
        <f>SUMIF(OPCO_2831001!$A$46:$A$60,$B88,OPCO_2831001!$K$46:$K$60)*-1</f>
        <v>0</v>
      </c>
      <c r="O88" s="27">
        <f>SUMIF(OPCO_2831001!$A$3:$A$45,$B88,OPCO_2831001!$K$3:$K$45)*-1</f>
        <v>0</v>
      </c>
      <c r="P88" s="5"/>
      <c r="Q88" s="27">
        <v>0</v>
      </c>
      <c r="R88" s="27">
        <f>SUMIF(OPCO_2831001!$A$46:$A$60,$B88,OPCO_2831001!$L$46:$L$60)*-1</f>
        <v>0</v>
      </c>
      <c r="S88" s="27">
        <f>SUMIF(OPCO_2831001!$A$3:$A$45,$B88,OPCO_2831001!$L$3:$L$45)*-1</f>
        <v>0</v>
      </c>
    </row>
    <row r="89" spans="1:19" x14ac:dyDescent="0.25">
      <c r="A89" s="16">
        <f t="shared" si="12"/>
        <v>75</v>
      </c>
      <c r="B89" s="3" t="s">
        <v>291</v>
      </c>
      <c r="C89" s="5">
        <f t="shared" si="8"/>
        <v>20839.05</v>
      </c>
      <c r="D89" s="5">
        <f t="shared" si="9"/>
        <v>20839.05</v>
      </c>
      <c r="E89" s="5"/>
      <c r="F89" s="5"/>
      <c r="G89" s="5">
        <f t="shared" si="10"/>
        <v>20839</v>
      </c>
      <c r="H89" s="5"/>
      <c r="I89" s="5">
        <f t="shared" si="11"/>
        <v>0</v>
      </c>
      <c r="J89" s="5">
        <f t="shared" si="11"/>
        <v>0</v>
      </c>
      <c r="K89" s="5">
        <f t="shared" si="11"/>
        <v>20839.05</v>
      </c>
      <c r="L89" s="5"/>
      <c r="M89" s="27">
        <v>0</v>
      </c>
      <c r="N89" s="27">
        <f>SUMIF(OPCO_2831001!$A$46:$A$60,$B89,OPCO_2831001!$K$46:$K$60)*-1</f>
        <v>0</v>
      </c>
      <c r="O89" s="27">
        <f>SUMIF(OPCO_2831001!$A$3:$A$45,$B89,OPCO_2831001!$K$3:$K$45)*-1</f>
        <v>20839.05</v>
      </c>
      <c r="P89" s="5"/>
      <c r="Q89" s="27">
        <v>0</v>
      </c>
      <c r="R89" s="27">
        <f>SUMIF(OPCO_2831001!$A$46:$A$60,$B89,OPCO_2831001!$L$46:$L$60)*-1</f>
        <v>0</v>
      </c>
      <c r="S89" s="27">
        <f>SUMIF(OPCO_2831001!$A$3:$A$45,$B89,OPCO_2831001!$L$3:$L$45)*-1</f>
        <v>20839.05</v>
      </c>
    </row>
    <row r="90" spans="1:19" x14ac:dyDescent="0.25">
      <c r="A90" s="16">
        <f t="shared" si="12"/>
        <v>76</v>
      </c>
      <c r="B90" s="59" t="s">
        <v>1281</v>
      </c>
      <c r="C90" s="5">
        <f t="shared" si="8"/>
        <v>0</v>
      </c>
      <c r="D90" s="5">
        <f t="shared" si="9"/>
        <v>0</v>
      </c>
      <c r="E90" s="5"/>
      <c r="F90" s="5"/>
      <c r="G90" s="5">
        <f t="shared" si="10"/>
        <v>0</v>
      </c>
      <c r="H90" s="5"/>
      <c r="I90" s="5">
        <f t="shared" si="11"/>
        <v>0</v>
      </c>
      <c r="J90" s="5">
        <f t="shared" si="11"/>
        <v>0</v>
      </c>
      <c r="K90" s="5">
        <f t="shared" si="11"/>
        <v>0</v>
      </c>
      <c r="L90" s="5"/>
      <c r="M90" s="27">
        <v>0</v>
      </c>
      <c r="N90" s="27">
        <f>SUMIF(OPCO_2831001!$A$46:$A$60,$B90,OPCO_2831001!$K$46:$K$60)*-1</f>
        <v>0</v>
      </c>
      <c r="O90" s="27">
        <f>SUMIF(OPCO_2831001!$A$3:$A$45,$B90,OPCO_2831001!$K$3:$K$45)*-1</f>
        <v>0</v>
      </c>
      <c r="P90" s="5"/>
      <c r="Q90" s="27">
        <v>0</v>
      </c>
      <c r="R90" s="27">
        <f>SUMIF(OPCO_2831001!$A$46:$A$60,$B90,OPCO_2831001!$L$46:$L$60)*-1</f>
        <v>0</v>
      </c>
      <c r="S90" s="27">
        <f>SUMIF(OPCO_2831001!$A$3:$A$45,$B90,OPCO_2831001!$L$3:$L$45)*-1</f>
        <v>0</v>
      </c>
    </row>
    <row r="91" spans="1:19" x14ac:dyDescent="0.25">
      <c r="A91" s="16">
        <f t="shared" si="12"/>
        <v>77</v>
      </c>
      <c r="B91" s="59" t="s">
        <v>1282</v>
      </c>
      <c r="C91" s="5">
        <f t="shared" si="8"/>
        <v>0</v>
      </c>
      <c r="D91" s="5">
        <f t="shared" si="9"/>
        <v>0</v>
      </c>
      <c r="E91" s="5"/>
      <c r="F91" s="5"/>
      <c r="G91" s="5">
        <f t="shared" si="10"/>
        <v>0</v>
      </c>
      <c r="H91" s="5"/>
      <c r="I91" s="5">
        <f t="shared" si="11"/>
        <v>0</v>
      </c>
      <c r="J91" s="5">
        <f t="shared" si="11"/>
        <v>0</v>
      </c>
      <c r="K91" s="5">
        <f t="shared" si="11"/>
        <v>0</v>
      </c>
      <c r="L91" s="5"/>
      <c r="M91" s="27">
        <v>0</v>
      </c>
      <c r="N91" s="27">
        <f>SUMIF(OPCO_2831001!$A$46:$A$60,$B91,OPCO_2831001!$K$46:$K$60)*-1</f>
        <v>0</v>
      </c>
      <c r="O91" s="27">
        <f>SUMIF(OPCO_2831001!$A$3:$A$45,$B91,OPCO_2831001!$K$3:$K$45)*-1</f>
        <v>0</v>
      </c>
      <c r="P91" s="5"/>
      <c r="Q91" s="27">
        <v>0</v>
      </c>
      <c r="R91" s="27">
        <f>SUMIF(OPCO_2831001!$A$46:$A$60,$B91,OPCO_2831001!$L$46:$L$60)*-1</f>
        <v>0</v>
      </c>
      <c r="S91" s="27">
        <f>SUMIF(OPCO_2831001!$A$3:$A$45,$B91,OPCO_2831001!$L$3:$L$45)*-1</f>
        <v>0</v>
      </c>
    </row>
    <row r="92" spans="1:19" x14ac:dyDescent="0.25">
      <c r="A92" s="16">
        <f t="shared" si="12"/>
        <v>78</v>
      </c>
      <c r="B92" s="59" t="s">
        <v>1283</v>
      </c>
      <c r="C92" s="5">
        <f t="shared" si="8"/>
        <v>0</v>
      </c>
      <c r="D92" s="5">
        <f t="shared" si="9"/>
        <v>0</v>
      </c>
      <c r="E92" s="5"/>
      <c r="F92" s="5"/>
      <c r="G92" s="5">
        <f t="shared" si="10"/>
        <v>0</v>
      </c>
      <c r="H92" s="5"/>
      <c r="I92" s="5">
        <f t="shared" si="11"/>
        <v>0</v>
      </c>
      <c r="J92" s="5">
        <f t="shared" si="11"/>
        <v>0</v>
      </c>
      <c r="K92" s="5">
        <f t="shared" si="11"/>
        <v>0</v>
      </c>
      <c r="L92" s="5"/>
      <c r="M92" s="27">
        <v>0</v>
      </c>
      <c r="N92" s="27">
        <f>SUMIF(OPCO_2831001!$A$46:$A$60,$B92,OPCO_2831001!$K$46:$K$60)*-1</f>
        <v>0</v>
      </c>
      <c r="O92" s="27">
        <f>SUMIF(OPCO_2831001!$A$3:$A$45,$B92,OPCO_2831001!$K$3:$K$45)*-1</f>
        <v>0</v>
      </c>
      <c r="P92" s="5"/>
      <c r="Q92" s="27">
        <v>0</v>
      </c>
      <c r="R92" s="27">
        <f>SUMIF(OPCO_2831001!$A$46:$A$60,$B92,OPCO_2831001!$L$46:$L$60)*-1</f>
        <v>0</v>
      </c>
      <c r="S92" s="27">
        <f>SUMIF(OPCO_2831001!$A$3:$A$45,$B92,OPCO_2831001!$L$3:$L$45)*-1</f>
        <v>0</v>
      </c>
    </row>
    <row r="93" spans="1:19" x14ac:dyDescent="0.25">
      <c r="A93" s="16">
        <f t="shared" si="12"/>
        <v>79</v>
      </c>
      <c r="B93" s="59" t="s">
        <v>296</v>
      </c>
      <c r="C93" s="5">
        <f t="shared" si="8"/>
        <v>0</v>
      </c>
      <c r="D93" s="5">
        <f t="shared" si="9"/>
        <v>0</v>
      </c>
      <c r="E93" s="5"/>
      <c r="F93" s="5"/>
      <c r="G93" s="5">
        <f t="shared" si="10"/>
        <v>0</v>
      </c>
      <c r="H93" s="5"/>
      <c r="I93" s="5">
        <f t="shared" si="11"/>
        <v>0</v>
      </c>
      <c r="J93" s="5">
        <f t="shared" si="11"/>
        <v>0</v>
      </c>
      <c r="K93" s="5">
        <f t="shared" si="11"/>
        <v>0</v>
      </c>
      <c r="L93" s="5"/>
      <c r="M93" s="27">
        <v>0</v>
      </c>
      <c r="N93" s="27">
        <f>SUMIF(OPCO_2831001!$A$46:$A$60,$B93,OPCO_2831001!$K$46:$K$60)*-1</f>
        <v>0</v>
      </c>
      <c r="O93" s="27">
        <f>SUMIF(OPCO_2831001!$A$3:$A$45,$B93,OPCO_2831001!$K$3:$K$45)*-1</f>
        <v>0</v>
      </c>
      <c r="P93" s="5"/>
      <c r="Q93" s="27">
        <v>0</v>
      </c>
      <c r="R93" s="27">
        <f>SUMIF(OPCO_2831001!$A$46:$A$60,$B93,OPCO_2831001!$L$46:$L$60)*-1</f>
        <v>0</v>
      </c>
      <c r="S93" s="27">
        <f>SUMIF(OPCO_2831001!$A$3:$A$45,$B93,OPCO_2831001!$L$3:$L$45)*-1</f>
        <v>0</v>
      </c>
    </row>
    <row r="94" spans="1:19" x14ac:dyDescent="0.25">
      <c r="A94" s="16">
        <f t="shared" si="12"/>
        <v>80</v>
      </c>
      <c r="B94" s="59" t="s">
        <v>1284</v>
      </c>
      <c r="C94" s="5">
        <f t="shared" si="8"/>
        <v>0</v>
      </c>
      <c r="D94" s="5">
        <f t="shared" si="9"/>
        <v>0</v>
      </c>
      <c r="E94" s="5"/>
      <c r="F94" s="5"/>
      <c r="G94" s="5">
        <f t="shared" si="10"/>
        <v>0</v>
      </c>
      <c r="H94" s="5"/>
      <c r="I94" s="5">
        <f t="shared" si="11"/>
        <v>0</v>
      </c>
      <c r="J94" s="5">
        <f t="shared" si="11"/>
        <v>0</v>
      </c>
      <c r="K94" s="5">
        <f t="shared" si="11"/>
        <v>0</v>
      </c>
      <c r="L94" s="5"/>
      <c r="M94" s="27">
        <v>0</v>
      </c>
      <c r="N94" s="27">
        <f>SUMIF(OPCO_2831001!$A$46:$A$60,$B94,OPCO_2831001!$K$46:$K$60)*-1</f>
        <v>0</v>
      </c>
      <c r="O94" s="27">
        <f>SUMIF(OPCO_2831001!$A$3:$A$45,$B94,OPCO_2831001!$K$3:$K$45)*-1</f>
        <v>0</v>
      </c>
      <c r="P94" s="5"/>
      <c r="Q94" s="27">
        <v>0</v>
      </c>
      <c r="R94" s="27">
        <f>SUMIF(OPCO_2831001!$A$46:$A$60,$B94,OPCO_2831001!$L$46:$L$60)*-1</f>
        <v>0</v>
      </c>
      <c r="S94" s="27">
        <f>SUMIF(OPCO_2831001!$A$3:$A$45,$B94,OPCO_2831001!$L$3:$L$45)*-1</f>
        <v>0</v>
      </c>
    </row>
    <row r="95" spans="1:19" x14ac:dyDescent="0.25">
      <c r="A95" s="16">
        <f t="shared" si="12"/>
        <v>81</v>
      </c>
      <c r="B95" s="59" t="s">
        <v>298</v>
      </c>
      <c r="C95" s="5">
        <f t="shared" si="8"/>
        <v>0</v>
      </c>
      <c r="D95" s="5">
        <f t="shared" si="9"/>
        <v>0</v>
      </c>
      <c r="E95" s="5"/>
      <c r="F95" s="5"/>
      <c r="G95" s="5">
        <f t="shared" si="10"/>
        <v>0</v>
      </c>
      <c r="H95" s="5"/>
      <c r="I95" s="5">
        <f t="shared" si="11"/>
        <v>0</v>
      </c>
      <c r="J95" s="5">
        <f t="shared" si="11"/>
        <v>0</v>
      </c>
      <c r="K95" s="5">
        <f t="shared" si="11"/>
        <v>0</v>
      </c>
      <c r="L95" s="5"/>
      <c r="M95" s="27">
        <v>0</v>
      </c>
      <c r="N95" s="27">
        <f>SUMIF(OPCO_2831001!$A$46:$A$60,$B95,OPCO_2831001!$K$46:$K$60)*-1</f>
        <v>0</v>
      </c>
      <c r="O95" s="27">
        <f>SUMIF(OPCO_2831001!$A$3:$A$45,$B95,OPCO_2831001!$K$3:$K$45)*-1</f>
        <v>0</v>
      </c>
      <c r="P95" s="5"/>
      <c r="Q95" s="27">
        <v>0</v>
      </c>
      <c r="R95" s="27">
        <f>SUMIF(OPCO_2831001!$A$46:$A$60,$B95,OPCO_2831001!$L$46:$L$60)*-1</f>
        <v>0</v>
      </c>
      <c r="S95" s="27">
        <f>SUMIF(OPCO_2831001!$A$3:$A$45,$B95,OPCO_2831001!$L$3:$L$45)*-1</f>
        <v>0</v>
      </c>
    </row>
    <row r="96" spans="1:19" x14ac:dyDescent="0.25">
      <c r="A96" s="16">
        <f t="shared" si="12"/>
        <v>82</v>
      </c>
      <c r="B96" s="59" t="s">
        <v>41</v>
      </c>
      <c r="C96" s="5">
        <f t="shared" si="8"/>
        <v>0</v>
      </c>
      <c r="D96" s="5">
        <f t="shared" si="9"/>
        <v>0</v>
      </c>
      <c r="E96" s="5"/>
      <c r="F96" s="5"/>
      <c r="G96" s="5">
        <f t="shared" si="10"/>
        <v>0</v>
      </c>
      <c r="H96" s="5"/>
      <c r="I96" s="5">
        <f t="shared" si="11"/>
        <v>0</v>
      </c>
      <c r="J96" s="5">
        <f t="shared" si="11"/>
        <v>0</v>
      </c>
      <c r="K96" s="5">
        <f t="shared" si="11"/>
        <v>0</v>
      </c>
      <c r="L96" s="5"/>
      <c r="M96" s="27">
        <v>0</v>
      </c>
      <c r="N96" s="27">
        <f>SUMIF(OPCO_2831001!$A$46:$A$60,$B96,OPCO_2831001!$K$46:$K$60)*-1</f>
        <v>0</v>
      </c>
      <c r="O96" s="27">
        <f>SUMIF(OPCO_2831001!$A$3:$A$45,$B96,OPCO_2831001!$K$3:$K$45)*-1</f>
        <v>0</v>
      </c>
      <c r="P96" s="5"/>
      <c r="Q96" s="27">
        <v>0</v>
      </c>
      <c r="R96" s="27">
        <f>SUMIF(OPCO_2831001!$A$46:$A$60,$B96,OPCO_2831001!$L$46:$L$60)*-1</f>
        <v>0</v>
      </c>
      <c r="S96" s="27">
        <f>SUMIF(OPCO_2831001!$A$3:$A$45,$B96,OPCO_2831001!$L$3:$L$45)*-1</f>
        <v>0</v>
      </c>
    </row>
    <row r="97" spans="1:19" x14ac:dyDescent="0.25">
      <c r="A97" s="16">
        <f t="shared" si="12"/>
        <v>83</v>
      </c>
      <c r="B97" s="59" t="s">
        <v>709</v>
      </c>
      <c r="C97" s="5">
        <f t="shared" si="8"/>
        <v>0</v>
      </c>
      <c r="D97" s="5">
        <f t="shared" si="9"/>
        <v>0</v>
      </c>
      <c r="E97" s="5"/>
      <c r="F97" s="5"/>
      <c r="G97" s="5">
        <f t="shared" si="10"/>
        <v>0</v>
      </c>
      <c r="H97" s="5"/>
      <c r="I97" s="5">
        <f t="shared" si="11"/>
        <v>0</v>
      </c>
      <c r="J97" s="5">
        <f t="shared" si="11"/>
        <v>0</v>
      </c>
      <c r="K97" s="5">
        <f t="shared" si="11"/>
        <v>0</v>
      </c>
      <c r="L97" s="5"/>
      <c r="M97" s="27">
        <v>0</v>
      </c>
      <c r="N97" s="27">
        <f>SUMIF(OPCO_2831001!$A$46:$A$60,$B97,OPCO_2831001!$K$46:$K$60)*-1</f>
        <v>0</v>
      </c>
      <c r="O97" s="27">
        <f>SUMIF(OPCO_2831001!$A$3:$A$45,$B97,OPCO_2831001!$K$3:$K$45)*-1</f>
        <v>0</v>
      </c>
      <c r="P97" s="5"/>
      <c r="Q97" s="27">
        <v>0</v>
      </c>
      <c r="R97" s="27">
        <f>SUMIF(OPCO_2831001!$A$46:$A$60,$B97,OPCO_2831001!$L$46:$L$60)*-1</f>
        <v>0</v>
      </c>
      <c r="S97" s="27">
        <f>SUMIF(OPCO_2831001!$A$3:$A$45,$B97,OPCO_2831001!$L$3:$L$45)*-1</f>
        <v>0</v>
      </c>
    </row>
    <row r="98" spans="1:19" x14ac:dyDescent="0.25">
      <c r="A98" s="16">
        <f t="shared" si="12"/>
        <v>84</v>
      </c>
      <c r="B98" s="136" t="s">
        <v>1285</v>
      </c>
      <c r="C98" s="5">
        <f t="shared" si="8"/>
        <v>-351822.61</v>
      </c>
      <c r="D98" s="5">
        <f t="shared" si="9"/>
        <v>-302822.61</v>
      </c>
      <c r="E98" s="5"/>
      <c r="F98" s="5"/>
      <c r="G98" s="5">
        <f t="shared" si="10"/>
        <v>-327323</v>
      </c>
      <c r="H98" s="5"/>
      <c r="I98" s="5">
        <f t="shared" si="11"/>
        <v>0</v>
      </c>
      <c r="J98" s="5">
        <f t="shared" si="11"/>
        <v>0</v>
      </c>
      <c r="K98" s="5">
        <f t="shared" si="11"/>
        <v>-327322.61</v>
      </c>
      <c r="L98" s="5"/>
      <c r="M98" s="27">
        <v>0</v>
      </c>
      <c r="N98" s="27">
        <f>SUMIF(OPCO_2831001!$A$46:$A$60,$B98,OPCO_2831001!$K$46:$K$60)*-1</f>
        <v>0</v>
      </c>
      <c r="O98" s="27">
        <f>SUMIF(OPCO_2831001!$A$3:$A$45,$B98,OPCO_2831001!$K$3:$K$45)*-1</f>
        <v>-351822.61</v>
      </c>
      <c r="P98" s="5"/>
      <c r="Q98" s="27">
        <v>0</v>
      </c>
      <c r="R98" s="27">
        <f>SUMIF(OPCO_2831001!$A$46:$A$60,$B98,OPCO_2831001!$L$46:$L$60)*-1</f>
        <v>0</v>
      </c>
      <c r="S98" s="27">
        <f>SUMIF(OPCO_2831001!$A$3:$A$45,$B98,OPCO_2831001!$L$3:$L$45)*-1</f>
        <v>-302822.61</v>
      </c>
    </row>
    <row r="99" spans="1:19" x14ac:dyDescent="0.25">
      <c r="A99" s="16">
        <f t="shared" si="12"/>
        <v>85</v>
      </c>
      <c r="B99" s="113" t="s">
        <v>1286</v>
      </c>
      <c r="C99" s="5">
        <f t="shared" si="8"/>
        <v>0</v>
      </c>
      <c r="D99" s="5">
        <f t="shared" si="9"/>
        <v>0</v>
      </c>
      <c r="E99" s="5"/>
      <c r="F99" s="5"/>
      <c r="G99" s="5">
        <f t="shared" si="10"/>
        <v>0</v>
      </c>
      <c r="H99" s="5"/>
      <c r="I99" s="5">
        <f t="shared" si="11"/>
        <v>0</v>
      </c>
      <c r="J99" s="5">
        <f t="shared" si="11"/>
        <v>0</v>
      </c>
      <c r="K99" s="5">
        <f t="shared" si="11"/>
        <v>0</v>
      </c>
      <c r="L99" s="5"/>
      <c r="M99" s="27">
        <v>0</v>
      </c>
      <c r="N99" s="27">
        <f>SUMIF(OPCO_2831001!$A$46:$A$60,$B99,OPCO_2831001!$K$46:$K$60)*-1</f>
        <v>0</v>
      </c>
      <c r="O99" s="27">
        <f>SUMIF(OPCO_2831001!$A$3:$A$45,$B99,OPCO_2831001!$K$3:$K$45)*-1</f>
        <v>0</v>
      </c>
      <c r="P99" s="5"/>
      <c r="Q99" s="27">
        <v>0</v>
      </c>
      <c r="R99" s="27">
        <f>SUMIF(OPCO_2831001!$A$46:$A$60,$B99,OPCO_2831001!$L$46:$L$60)*-1</f>
        <v>0</v>
      </c>
      <c r="S99" s="27">
        <f>SUMIF(OPCO_2831001!$A$3:$A$45,$B99,OPCO_2831001!$L$3:$L$45)*-1</f>
        <v>0</v>
      </c>
    </row>
    <row r="100" spans="1:19" x14ac:dyDescent="0.25">
      <c r="A100" s="16">
        <f t="shared" si="12"/>
        <v>86</v>
      </c>
      <c r="B100" s="113" t="s">
        <v>1287</v>
      </c>
      <c r="C100" s="5">
        <f t="shared" ref="C100:C131" si="14">SUM(M100:O100)</f>
        <v>0</v>
      </c>
      <c r="D100" s="5">
        <f t="shared" si="9"/>
        <v>0</v>
      </c>
      <c r="E100" s="5"/>
      <c r="F100" s="5"/>
      <c r="G100" s="5">
        <f t="shared" si="10"/>
        <v>0</v>
      </c>
      <c r="H100" s="5"/>
      <c r="I100" s="5">
        <f t="shared" ref="I100:K131" si="15">(M100+Q100)/2</f>
        <v>0</v>
      </c>
      <c r="J100" s="5">
        <f t="shared" si="15"/>
        <v>0</v>
      </c>
      <c r="K100" s="5">
        <f t="shared" si="15"/>
        <v>0</v>
      </c>
      <c r="L100" s="5"/>
      <c r="M100" s="27">
        <v>0</v>
      </c>
      <c r="N100" s="27">
        <f>SUMIF(OPCO_2831001!$A$46:$A$60,$B100,OPCO_2831001!$K$46:$K$60)*-1</f>
        <v>0</v>
      </c>
      <c r="O100" s="27">
        <f>SUMIF(OPCO_2831001!$A$3:$A$45,$B100,OPCO_2831001!$K$3:$K$45)*-1</f>
        <v>0</v>
      </c>
      <c r="P100" s="5"/>
      <c r="Q100" s="27">
        <v>0</v>
      </c>
      <c r="R100" s="27">
        <f>SUMIF(OPCO_2831001!$A$46:$A$60,$B100,OPCO_2831001!$L$46:$L$60)*-1</f>
        <v>0</v>
      </c>
      <c r="S100" s="27">
        <f>SUMIF(OPCO_2831001!$A$3:$A$45,$B100,OPCO_2831001!$L$3:$L$45)*-1</f>
        <v>0</v>
      </c>
    </row>
    <row r="101" spans="1:19" x14ac:dyDescent="0.25">
      <c r="A101" s="16">
        <f t="shared" si="12"/>
        <v>87</v>
      </c>
      <c r="B101" s="113" t="s">
        <v>1288</v>
      </c>
      <c r="C101" s="5">
        <f t="shared" si="14"/>
        <v>0</v>
      </c>
      <c r="D101" s="5">
        <f t="shared" si="9"/>
        <v>0</v>
      </c>
      <c r="E101" s="5"/>
      <c r="F101" s="5"/>
      <c r="G101" s="5">
        <f t="shared" si="10"/>
        <v>0</v>
      </c>
      <c r="H101" s="5"/>
      <c r="I101" s="5">
        <f t="shared" si="15"/>
        <v>0</v>
      </c>
      <c r="J101" s="5">
        <f t="shared" si="15"/>
        <v>0</v>
      </c>
      <c r="K101" s="5">
        <f t="shared" si="15"/>
        <v>0</v>
      </c>
      <c r="L101" s="5"/>
      <c r="M101" s="27">
        <v>0</v>
      </c>
      <c r="N101" s="27">
        <f>SUMIF(OPCO_2831001!$A$46:$A$60,$B101,OPCO_2831001!$K$46:$K$60)*-1</f>
        <v>0</v>
      </c>
      <c r="O101" s="27">
        <f>SUMIF(OPCO_2831001!$A$3:$A$45,$B101,OPCO_2831001!$K$3:$K$45)*-1</f>
        <v>0</v>
      </c>
      <c r="P101" s="5"/>
      <c r="Q101" s="27">
        <v>0</v>
      </c>
      <c r="R101" s="27">
        <f>SUMIF(OPCO_2831001!$A$46:$A$60,$B101,OPCO_2831001!$L$46:$L$60)*-1</f>
        <v>0</v>
      </c>
      <c r="S101" s="27">
        <f>SUMIF(OPCO_2831001!$A$3:$A$45,$B101,OPCO_2831001!$L$3:$L$45)*-1</f>
        <v>0</v>
      </c>
    </row>
    <row r="102" spans="1:19" x14ac:dyDescent="0.25">
      <c r="A102" s="16">
        <f t="shared" si="12"/>
        <v>88</v>
      </c>
      <c r="B102" s="113" t="s">
        <v>1289</v>
      </c>
      <c r="C102" s="5">
        <f t="shared" si="14"/>
        <v>0</v>
      </c>
      <c r="D102" s="5">
        <f t="shared" si="9"/>
        <v>0</v>
      </c>
      <c r="E102" s="5"/>
      <c r="F102" s="5"/>
      <c r="G102" s="5">
        <f t="shared" si="10"/>
        <v>0</v>
      </c>
      <c r="H102" s="5"/>
      <c r="I102" s="5">
        <f t="shared" si="15"/>
        <v>0</v>
      </c>
      <c r="J102" s="5">
        <f t="shared" si="15"/>
        <v>0</v>
      </c>
      <c r="K102" s="5">
        <f t="shared" si="15"/>
        <v>0</v>
      </c>
      <c r="L102" s="5"/>
      <c r="M102" s="27">
        <v>0</v>
      </c>
      <c r="N102" s="27">
        <f>SUMIF(OPCO_2831001!$A$46:$A$60,$B102,OPCO_2831001!$K$46:$K$60)*-1</f>
        <v>0</v>
      </c>
      <c r="O102" s="27">
        <f>SUMIF(OPCO_2831001!$A$3:$A$45,$B102,OPCO_2831001!$K$3:$K$45)*-1</f>
        <v>0</v>
      </c>
      <c r="P102" s="5"/>
      <c r="Q102" s="27">
        <v>0</v>
      </c>
      <c r="R102" s="27">
        <f>SUMIF(OPCO_2831001!$A$46:$A$60,$B102,OPCO_2831001!$L$46:$L$60)*-1</f>
        <v>0</v>
      </c>
      <c r="S102" s="27">
        <f>SUMIF(OPCO_2831001!$A$3:$A$45,$B102,OPCO_2831001!$L$3:$L$45)*-1</f>
        <v>0</v>
      </c>
    </row>
    <row r="103" spans="1:19" x14ac:dyDescent="0.25">
      <c r="A103" s="16">
        <f t="shared" si="12"/>
        <v>89</v>
      </c>
      <c r="B103" s="113" t="s">
        <v>1290</v>
      </c>
      <c r="C103" s="5">
        <f t="shared" si="14"/>
        <v>1984329.24</v>
      </c>
      <c r="D103" s="5">
        <f t="shared" si="9"/>
        <v>-0.01</v>
      </c>
      <c r="E103" s="5"/>
      <c r="F103" s="5"/>
      <c r="G103" s="5">
        <f t="shared" si="10"/>
        <v>992165</v>
      </c>
      <c r="H103" s="5"/>
      <c r="I103" s="5">
        <f t="shared" si="15"/>
        <v>0</v>
      </c>
      <c r="J103" s="5">
        <f t="shared" si="15"/>
        <v>992164.61499999999</v>
      </c>
      <c r="K103" s="5">
        <f t="shared" si="15"/>
        <v>0</v>
      </c>
      <c r="L103" s="5"/>
      <c r="M103" s="27">
        <v>0</v>
      </c>
      <c r="N103" s="27">
        <f>SUMIF(OPCO_2831001!$A$46:$A$60,$B103,OPCO_2831001!$K$46:$K$60)*-1</f>
        <v>1984329.24</v>
      </c>
      <c r="O103" s="27">
        <f>SUMIF(OPCO_2831001!$A$3:$A$45,$B103,OPCO_2831001!$K$3:$K$45)*-1</f>
        <v>0</v>
      </c>
      <c r="P103" s="5"/>
      <c r="Q103" s="27">
        <v>0</v>
      </c>
      <c r="R103" s="27">
        <f>SUMIF(OPCO_2831001!$A$46:$A$60,$B103,OPCO_2831001!$L$46:$L$60)*-1</f>
        <v>-0.01</v>
      </c>
      <c r="S103" s="27">
        <f>SUMIF(OPCO_2831001!$A$3:$A$45,$B103,OPCO_2831001!$L$3:$L$45)*-1</f>
        <v>0</v>
      </c>
    </row>
    <row r="104" spans="1:19" x14ac:dyDescent="0.25">
      <c r="A104" s="16">
        <f t="shared" si="12"/>
        <v>90</v>
      </c>
      <c r="B104" s="113" t="s">
        <v>1291</v>
      </c>
      <c r="C104" s="5">
        <f t="shared" si="14"/>
        <v>0</v>
      </c>
      <c r="D104" s="5">
        <f t="shared" si="9"/>
        <v>0</v>
      </c>
      <c r="E104" s="5"/>
      <c r="F104" s="5"/>
      <c r="G104" s="5">
        <f t="shared" si="10"/>
        <v>0</v>
      </c>
      <c r="H104" s="5"/>
      <c r="I104" s="5">
        <f t="shared" si="15"/>
        <v>0</v>
      </c>
      <c r="J104" s="5">
        <f t="shared" si="15"/>
        <v>0</v>
      </c>
      <c r="K104" s="5">
        <f t="shared" si="15"/>
        <v>0</v>
      </c>
      <c r="L104" s="5"/>
      <c r="M104" s="27">
        <v>0</v>
      </c>
      <c r="N104" s="27">
        <f>SUMIF(OPCO_2831001!$A$46:$A$60,$B104,OPCO_2831001!$K$46:$K$60)*-1</f>
        <v>0</v>
      </c>
      <c r="O104" s="27">
        <f>SUMIF(OPCO_2831001!$A$3:$A$45,$B104,OPCO_2831001!$K$3:$K$45)*-1</f>
        <v>0</v>
      </c>
      <c r="P104" s="5"/>
      <c r="Q104" s="27">
        <v>0</v>
      </c>
      <c r="R104" s="27">
        <f>SUMIF(OPCO_2831001!$A$46:$A$60,$B104,OPCO_2831001!$L$46:$L$60)*-1</f>
        <v>0</v>
      </c>
      <c r="S104" s="27">
        <f>SUMIF(OPCO_2831001!$A$3:$A$45,$B104,OPCO_2831001!$L$3:$L$45)*-1</f>
        <v>0</v>
      </c>
    </row>
    <row r="105" spans="1:19" x14ac:dyDescent="0.25">
      <c r="A105" s="16">
        <f t="shared" si="12"/>
        <v>91</v>
      </c>
      <c r="B105" s="113" t="s">
        <v>307</v>
      </c>
      <c r="C105" s="5">
        <f t="shared" si="14"/>
        <v>77726582.849999994</v>
      </c>
      <c r="D105" s="5">
        <f t="shared" si="9"/>
        <v>75379934</v>
      </c>
      <c r="E105" s="5"/>
      <c r="F105" s="5"/>
      <c r="G105" s="5">
        <f t="shared" si="10"/>
        <v>76553258</v>
      </c>
      <c r="H105" s="5"/>
      <c r="I105" s="5">
        <f t="shared" si="15"/>
        <v>0</v>
      </c>
      <c r="J105" s="5">
        <f t="shared" si="15"/>
        <v>10895055.675000001</v>
      </c>
      <c r="K105" s="5">
        <f t="shared" si="15"/>
        <v>65658202.75</v>
      </c>
      <c r="L105" s="5"/>
      <c r="M105" s="27">
        <v>0</v>
      </c>
      <c r="N105" s="27">
        <f>SUMIF(OPCO_2831001!$A$46:$A$60,$B105,OPCO_2831001!$K$46:$K$60)*-1</f>
        <v>11181946.300000001</v>
      </c>
      <c r="O105" s="27">
        <f>SUMIF(OPCO_2831001!$A$3:$A$45,$B105,OPCO_2831001!$K$3:$K$45)*-1</f>
        <v>66544636.549999997</v>
      </c>
      <c r="P105" s="5"/>
      <c r="Q105" s="27">
        <v>0</v>
      </c>
      <c r="R105" s="27">
        <f>SUMIF(OPCO_2831001!$A$46:$A$60,$B105,OPCO_2831001!$L$46:$L$60)*-1</f>
        <v>10608165.050000001</v>
      </c>
      <c r="S105" s="27">
        <f>SUMIF(OPCO_2831001!$A$3:$A$45,$B105,OPCO_2831001!$L$3:$L$45)*-1</f>
        <v>64771768.950000003</v>
      </c>
    </row>
    <row r="106" spans="1:19" x14ac:dyDescent="0.25">
      <c r="A106" s="16">
        <f t="shared" si="12"/>
        <v>92</v>
      </c>
      <c r="B106" s="113" t="s">
        <v>309</v>
      </c>
      <c r="C106" s="5">
        <f t="shared" si="14"/>
        <v>54666.85</v>
      </c>
      <c r="D106" s="5">
        <f t="shared" si="9"/>
        <v>45035.9</v>
      </c>
      <c r="E106" s="5"/>
      <c r="F106" s="5"/>
      <c r="G106" s="5">
        <f t="shared" si="10"/>
        <v>49851</v>
      </c>
      <c r="H106" s="5"/>
      <c r="I106" s="5">
        <f t="shared" si="15"/>
        <v>0</v>
      </c>
      <c r="J106" s="5">
        <f t="shared" si="15"/>
        <v>0</v>
      </c>
      <c r="K106" s="5">
        <f t="shared" si="15"/>
        <v>49851.375</v>
      </c>
      <c r="L106" s="5"/>
      <c r="M106" s="27">
        <v>0</v>
      </c>
      <c r="N106" s="27">
        <f>SUMIF(OPCO_2831001!$A$46:$A$60,$B106,OPCO_2831001!$K$46:$K$60)*-1</f>
        <v>0</v>
      </c>
      <c r="O106" s="27">
        <f>SUMIF(OPCO_2831001!$A$3:$A$45,$B106,OPCO_2831001!$K$3:$K$45)*-1</f>
        <v>54666.85</v>
      </c>
      <c r="P106" s="5"/>
      <c r="Q106" s="27">
        <v>0</v>
      </c>
      <c r="R106" s="27">
        <f>SUMIF(OPCO_2831001!$A$46:$A$60,$B106,OPCO_2831001!$L$46:$L$60)*-1</f>
        <v>0</v>
      </c>
      <c r="S106" s="27">
        <f>SUMIF(OPCO_2831001!$A$3:$A$45,$B106,OPCO_2831001!$L$3:$L$45)*-1</f>
        <v>45035.9</v>
      </c>
    </row>
    <row r="107" spans="1:19" x14ac:dyDescent="0.25">
      <c r="A107" s="16">
        <f t="shared" si="12"/>
        <v>93</v>
      </c>
      <c r="B107" s="136" t="s">
        <v>311</v>
      </c>
      <c r="C107" s="5">
        <f t="shared" si="14"/>
        <v>-988530.2</v>
      </c>
      <c r="D107" s="5">
        <f t="shared" si="9"/>
        <v>3400064.5100000002</v>
      </c>
      <c r="E107" s="5"/>
      <c r="F107" s="5"/>
      <c r="G107" s="5">
        <f t="shared" si="10"/>
        <v>1205767</v>
      </c>
      <c r="H107" s="5"/>
      <c r="I107" s="5">
        <f t="shared" si="15"/>
        <v>0</v>
      </c>
      <c r="J107" s="5">
        <f t="shared" si="15"/>
        <v>486314.45499999996</v>
      </c>
      <c r="K107" s="5">
        <f t="shared" si="15"/>
        <v>719452.70000000007</v>
      </c>
      <c r="L107" s="5"/>
      <c r="M107" s="27">
        <v>0</v>
      </c>
      <c r="N107" s="27">
        <f>SUMIF(OPCO_2831001!$A$46:$A$60,$B107,OPCO_2831001!$K$46:$K$60)*-1</f>
        <v>164097.06</v>
      </c>
      <c r="O107" s="27">
        <f>SUMIF(OPCO_2831001!$A$3:$A$45,$B107,OPCO_2831001!$K$3:$K$45)*-1</f>
        <v>-1152627.26</v>
      </c>
      <c r="P107" s="5"/>
      <c r="Q107" s="27">
        <v>0</v>
      </c>
      <c r="R107" s="27">
        <f>SUMIF(OPCO_2831001!$A$46:$A$60,$B107,OPCO_2831001!$L$46:$L$60)*-1</f>
        <v>808531.85</v>
      </c>
      <c r="S107" s="27">
        <f>SUMIF(OPCO_2831001!$A$3:$A$45,$B107,OPCO_2831001!$L$3:$L$45)*-1</f>
        <v>2591532.66</v>
      </c>
    </row>
    <row r="108" spans="1:19" x14ac:dyDescent="0.25">
      <c r="A108" s="16">
        <f t="shared" si="12"/>
        <v>94</v>
      </c>
      <c r="B108" s="113" t="s">
        <v>1292</v>
      </c>
      <c r="C108" s="5">
        <f t="shared" si="14"/>
        <v>0</v>
      </c>
      <c r="D108" s="5">
        <f t="shared" si="9"/>
        <v>0</v>
      </c>
      <c r="E108" s="5"/>
      <c r="F108" s="5"/>
      <c r="G108" s="5">
        <f t="shared" si="10"/>
        <v>0</v>
      </c>
      <c r="H108" s="5"/>
      <c r="I108" s="5">
        <f t="shared" si="15"/>
        <v>0</v>
      </c>
      <c r="J108" s="5">
        <f t="shared" si="15"/>
        <v>0</v>
      </c>
      <c r="K108" s="5">
        <f t="shared" si="15"/>
        <v>0</v>
      </c>
      <c r="L108" s="5"/>
      <c r="M108" s="27">
        <v>0</v>
      </c>
      <c r="N108" s="27">
        <f>SUMIF(OPCO_2831001!$A$46:$A$60,$B108,OPCO_2831001!$K$46:$K$60)*-1</f>
        <v>0</v>
      </c>
      <c r="O108" s="27">
        <f>SUMIF(OPCO_2831001!$A$3:$A$45,$B108,OPCO_2831001!$K$3:$K$45)*-1</f>
        <v>0</v>
      </c>
      <c r="P108" s="5"/>
      <c r="Q108" s="27">
        <v>0</v>
      </c>
      <c r="R108" s="27">
        <f>SUMIF(OPCO_2831001!$A$46:$A$60,$B108,OPCO_2831001!$L$46:$L$60)*-1</f>
        <v>0</v>
      </c>
      <c r="S108" s="27">
        <f>SUMIF(OPCO_2831001!$A$3:$A$45,$B108,OPCO_2831001!$L$3:$L$45)*-1</f>
        <v>0</v>
      </c>
    </row>
    <row r="109" spans="1:19" x14ac:dyDescent="0.25">
      <c r="A109" s="16">
        <f t="shared" si="12"/>
        <v>95</v>
      </c>
      <c r="B109" s="113" t="s">
        <v>1293</v>
      </c>
      <c r="C109" s="5">
        <f t="shared" si="14"/>
        <v>5144390.6500000004</v>
      </c>
      <c r="D109" s="5">
        <f t="shared" si="9"/>
        <v>0</v>
      </c>
      <c r="E109" s="5"/>
      <c r="F109" s="5"/>
      <c r="G109" s="5">
        <f>ROUND(SUM(C109:F109)/2,0)</f>
        <v>2572195</v>
      </c>
      <c r="H109" s="5"/>
      <c r="I109" s="5">
        <f t="shared" si="15"/>
        <v>0</v>
      </c>
      <c r="J109" s="5">
        <f t="shared" si="15"/>
        <v>0</v>
      </c>
      <c r="K109" s="5">
        <f t="shared" si="15"/>
        <v>2572195.3250000002</v>
      </c>
      <c r="L109" s="5"/>
      <c r="M109" s="27">
        <v>0</v>
      </c>
      <c r="N109" s="27">
        <f>SUMIF(OPCO_2831001!$A$46:$A$60,$B109,OPCO_2831001!$K$46:$K$60)*-1</f>
        <v>0</v>
      </c>
      <c r="O109" s="27">
        <f>SUMIF(OPCO_2831001!$A$3:$A$45,$B109,OPCO_2831001!$K$3:$K$45)*-1</f>
        <v>5144390.6500000004</v>
      </c>
      <c r="P109" s="5"/>
      <c r="Q109" s="27">
        <v>0</v>
      </c>
      <c r="R109" s="27">
        <f>SUMIF(OPCO_2831001!$A$46:$A$60,$B109,OPCO_2831001!$L$46:$L$60)*-1</f>
        <v>0</v>
      </c>
      <c r="S109" s="27">
        <f>SUMIF(OPCO_2831001!$A$3:$A$45,$B109,OPCO_2831001!$L$3:$L$45)*-1</f>
        <v>0</v>
      </c>
    </row>
    <row r="110" spans="1:19" x14ac:dyDescent="0.25">
      <c r="A110" s="16">
        <f t="shared" si="12"/>
        <v>96</v>
      </c>
      <c r="B110" s="113" t="s">
        <v>1294</v>
      </c>
      <c r="C110" s="5">
        <f t="shared" si="14"/>
        <v>79534.350000000006</v>
      </c>
      <c r="D110" s="5">
        <f t="shared" si="9"/>
        <v>0</v>
      </c>
      <c r="E110" s="5"/>
      <c r="F110" s="5"/>
      <c r="G110" s="5">
        <f>ROUND(SUM(C110:F110)/2,0)</f>
        <v>39767</v>
      </c>
      <c r="H110" s="5"/>
      <c r="I110" s="5">
        <f t="shared" si="15"/>
        <v>0</v>
      </c>
      <c r="J110" s="5">
        <f t="shared" si="15"/>
        <v>0</v>
      </c>
      <c r="K110" s="5">
        <f t="shared" si="15"/>
        <v>39767.175000000003</v>
      </c>
      <c r="L110" s="5"/>
      <c r="M110" s="27">
        <v>0</v>
      </c>
      <c r="N110" s="27">
        <f>SUMIF(OPCO_2831001!$A$46:$A$60,$B110,OPCO_2831001!$K$46:$K$60)*-1</f>
        <v>0</v>
      </c>
      <c r="O110" s="27">
        <f>SUMIF(OPCO_2831001!$A$3:$A$45,$B110,OPCO_2831001!$K$3:$K$45)*-1</f>
        <v>79534.350000000006</v>
      </c>
      <c r="P110" s="5"/>
      <c r="Q110" s="27">
        <v>0</v>
      </c>
      <c r="R110" s="27">
        <f>SUMIF(OPCO_2831001!$A$46:$A$60,$B110,OPCO_2831001!$L$46:$L$60)*-1</f>
        <v>0</v>
      </c>
      <c r="S110" s="27">
        <f>SUMIF(OPCO_2831001!$A$3:$A$45,$B110,OPCO_2831001!$L$3:$L$45)*-1</f>
        <v>0</v>
      </c>
    </row>
    <row r="111" spans="1:19" x14ac:dyDescent="0.25">
      <c r="A111" s="16">
        <f t="shared" si="12"/>
        <v>97</v>
      </c>
      <c r="B111" s="113" t="s">
        <v>1295</v>
      </c>
      <c r="C111" s="5">
        <f t="shared" si="14"/>
        <v>-3530801.05</v>
      </c>
      <c r="D111" s="5">
        <f t="shared" si="9"/>
        <v>0</v>
      </c>
      <c r="E111" s="5"/>
      <c r="F111" s="5"/>
      <c r="G111" s="5">
        <f>ROUND(SUM(C111:F111)/2,0)</f>
        <v>-1765401</v>
      </c>
      <c r="H111" s="5"/>
      <c r="I111" s="5">
        <f t="shared" si="15"/>
        <v>0</v>
      </c>
      <c r="J111" s="5">
        <f t="shared" si="15"/>
        <v>0</v>
      </c>
      <c r="K111" s="5">
        <f t="shared" si="15"/>
        <v>-1765400.5249999999</v>
      </c>
      <c r="L111" s="5"/>
      <c r="M111" s="27">
        <v>0</v>
      </c>
      <c r="N111" s="27">
        <f>SUMIF(OPCO_2831001!$A$46:$A$60,$B111,OPCO_2831001!$K$46:$K$60)*-1</f>
        <v>0</v>
      </c>
      <c r="O111" s="27">
        <f>SUMIF(OPCO_2831001!$A$3:$A$45,$B111,OPCO_2831001!$K$3:$K$45)*-1</f>
        <v>-3530801.05</v>
      </c>
      <c r="P111" s="5"/>
      <c r="Q111" s="27">
        <v>0</v>
      </c>
      <c r="R111" s="27">
        <f>SUMIF(OPCO_2831001!$A$46:$A$60,$B111,OPCO_2831001!$L$46:$L$60)*-1</f>
        <v>0</v>
      </c>
      <c r="S111" s="27">
        <f>SUMIF(OPCO_2831001!$A$3:$A$45,$B111,OPCO_2831001!$L$3:$L$45)*-1</f>
        <v>0</v>
      </c>
    </row>
    <row r="112" spans="1:19" x14ac:dyDescent="0.25">
      <c r="A112" s="16">
        <f t="shared" si="12"/>
        <v>98</v>
      </c>
      <c r="B112" s="113" t="s">
        <v>1296</v>
      </c>
      <c r="C112" s="5">
        <f t="shared" si="14"/>
        <v>-135566.20000000001</v>
      </c>
      <c r="D112" s="5">
        <f t="shared" si="9"/>
        <v>0</v>
      </c>
      <c r="E112" s="5"/>
      <c r="F112" s="5"/>
      <c r="G112" s="5">
        <f>ROUND(SUM(C112:F112)/2,0)</f>
        <v>-67783</v>
      </c>
      <c r="H112" s="5"/>
      <c r="I112" s="5">
        <f t="shared" si="15"/>
        <v>0</v>
      </c>
      <c r="J112" s="5">
        <f t="shared" si="15"/>
        <v>0</v>
      </c>
      <c r="K112" s="5">
        <f t="shared" si="15"/>
        <v>-67783.100000000006</v>
      </c>
      <c r="L112" s="5"/>
      <c r="M112" s="27">
        <v>0</v>
      </c>
      <c r="N112" s="27">
        <f>SUMIF(OPCO_2831001!$A$46:$A$60,$B112,OPCO_2831001!$K$46:$K$60)*-1</f>
        <v>0</v>
      </c>
      <c r="O112" s="27">
        <f>SUMIF(OPCO_2831001!$A$3:$A$45,$B112,OPCO_2831001!$K$3:$K$45)*-1</f>
        <v>-135566.20000000001</v>
      </c>
      <c r="P112" s="5"/>
      <c r="Q112" s="27">
        <v>0</v>
      </c>
      <c r="R112" s="27">
        <f>SUMIF(OPCO_2831001!$A$46:$A$60,$B112,OPCO_2831001!$L$46:$L$60)*-1</f>
        <v>0</v>
      </c>
      <c r="S112" s="27">
        <f>SUMIF(OPCO_2831001!$A$3:$A$45,$B112,OPCO_2831001!$L$3:$L$45)*-1</f>
        <v>0</v>
      </c>
    </row>
    <row r="113" spans="1:19" x14ac:dyDescent="0.25">
      <c r="A113" s="16">
        <f t="shared" si="12"/>
        <v>99</v>
      </c>
      <c r="B113" s="113" t="s">
        <v>1297</v>
      </c>
      <c r="C113" s="5">
        <f t="shared" si="14"/>
        <v>0</v>
      </c>
      <c r="D113" s="5">
        <f t="shared" si="9"/>
        <v>0</v>
      </c>
      <c r="E113" s="5"/>
      <c r="F113" s="5"/>
      <c r="G113" s="5">
        <f>ROUND(SUM(C113:F113)/2,0)</f>
        <v>0</v>
      </c>
      <c r="H113" s="5"/>
      <c r="I113" s="5">
        <f t="shared" si="15"/>
        <v>0</v>
      </c>
      <c r="J113" s="5">
        <f t="shared" si="15"/>
        <v>0</v>
      </c>
      <c r="K113" s="5">
        <f t="shared" si="15"/>
        <v>0</v>
      </c>
      <c r="L113" s="5"/>
      <c r="M113" s="27">
        <v>0</v>
      </c>
      <c r="N113" s="27">
        <f>SUMIF(OPCO_2831001!$A$46:$A$60,$B113,OPCO_2831001!$K$46:$K$60)*-1</f>
        <v>0</v>
      </c>
      <c r="O113" s="27">
        <f>SUMIF(OPCO_2831001!$A$3:$A$45,$B113,OPCO_2831001!$K$3:$K$45)*-1</f>
        <v>0</v>
      </c>
      <c r="P113" s="5"/>
      <c r="Q113" s="27">
        <v>0</v>
      </c>
      <c r="R113" s="27">
        <f>SUMIF(OPCO_2831001!$A$46:$A$60,$B113,OPCO_2831001!$L$46:$L$60)*-1</f>
        <v>0</v>
      </c>
      <c r="S113" s="27">
        <f>SUMIF(OPCO_2831001!$A$3:$A$45,$B113,OPCO_2831001!$L$3:$L$45)*-1</f>
        <v>0</v>
      </c>
    </row>
    <row r="114" spans="1:19" x14ac:dyDescent="0.25">
      <c r="A114" s="16">
        <f t="shared" si="12"/>
        <v>100</v>
      </c>
      <c r="B114" s="113" t="s">
        <v>1298</v>
      </c>
      <c r="C114" s="5">
        <f t="shared" si="14"/>
        <v>0</v>
      </c>
      <c r="D114" s="5">
        <f t="shared" si="9"/>
        <v>0</v>
      </c>
      <c r="E114" s="5"/>
      <c r="F114" s="5"/>
      <c r="G114" s="5">
        <f t="shared" si="10"/>
        <v>0</v>
      </c>
      <c r="H114" s="5"/>
      <c r="I114" s="5">
        <f t="shared" si="15"/>
        <v>0</v>
      </c>
      <c r="J114" s="5">
        <f t="shared" si="15"/>
        <v>0</v>
      </c>
      <c r="K114" s="5">
        <f t="shared" si="15"/>
        <v>0</v>
      </c>
      <c r="L114" s="5"/>
      <c r="M114" s="27">
        <v>0</v>
      </c>
      <c r="N114" s="27">
        <f>SUMIF(OPCO_2831001!$A$46:$A$60,$B114,OPCO_2831001!$K$46:$K$60)*-1</f>
        <v>0</v>
      </c>
      <c r="O114" s="27">
        <f>SUMIF(OPCO_2831001!$A$3:$A$45,$B114,OPCO_2831001!$K$3:$K$45)*-1</f>
        <v>0</v>
      </c>
      <c r="P114" s="5"/>
      <c r="Q114" s="27">
        <v>0</v>
      </c>
      <c r="R114" s="27">
        <f>SUMIF(OPCO_2831001!$A$46:$A$60,$B114,OPCO_2831001!$L$46:$L$60)*-1</f>
        <v>0</v>
      </c>
      <c r="S114" s="27">
        <f>SUMIF(OPCO_2831001!$A$3:$A$45,$B114,OPCO_2831001!$L$3:$L$45)*-1</f>
        <v>0</v>
      </c>
    </row>
    <row r="115" spans="1:19" x14ac:dyDescent="0.25">
      <c r="A115" s="16">
        <f t="shared" si="12"/>
        <v>101</v>
      </c>
      <c r="B115" s="113" t="s">
        <v>1299</v>
      </c>
      <c r="C115" s="5">
        <f t="shared" si="14"/>
        <v>0</v>
      </c>
      <c r="D115" s="5">
        <f t="shared" si="9"/>
        <v>604428.9</v>
      </c>
      <c r="E115" s="5"/>
      <c r="F115" s="5"/>
      <c r="G115" s="5">
        <f t="shared" si="10"/>
        <v>302214</v>
      </c>
      <c r="H115" s="5"/>
      <c r="I115" s="5">
        <f t="shared" si="15"/>
        <v>0</v>
      </c>
      <c r="J115" s="5">
        <f t="shared" si="15"/>
        <v>0</v>
      </c>
      <c r="K115" s="5">
        <f t="shared" si="15"/>
        <v>302214.45</v>
      </c>
      <c r="L115" s="5"/>
      <c r="M115" s="27">
        <v>0</v>
      </c>
      <c r="N115" s="27">
        <f>SUMIF(OPCO_2831001!$A$46:$A$60,$B115,OPCO_2831001!$K$46:$K$60)*-1</f>
        <v>0</v>
      </c>
      <c r="O115" s="27">
        <f>SUMIF(OPCO_2831001!$A$3:$A$45,$B115,OPCO_2831001!$K$3:$K$45)*-1</f>
        <v>0</v>
      </c>
      <c r="P115" s="5"/>
      <c r="Q115" s="27">
        <v>0</v>
      </c>
      <c r="R115" s="27">
        <f>SUMIF(OPCO_2831001!$A$46:$A$60,$B115,OPCO_2831001!$L$46:$L$60)*-1</f>
        <v>0</v>
      </c>
      <c r="S115" s="27">
        <f>SUMIF(OPCO_2831001!$A$3:$A$45,$B115,OPCO_2831001!$L$3:$L$45)*-1</f>
        <v>604428.9</v>
      </c>
    </row>
    <row r="116" spans="1:19" x14ac:dyDescent="0.25">
      <c r="A116" s="16">
        <f t="shared" si="12"/>
        <v>102</v>
      </c>
      <c r="B116" s="113" t="s">
        <v>1300</v>
      </c>
      <c r="C116" s="5">
        <f t="shared" si="14"/>
        <v>0</v>
      </c>
      <c r="D116" s="5">
        <f t="shared" si="9"/>
        <v>0</v>
      </c>
      <c r="E116" s="5"/>
      <c r="F116" s="5"/>
      <c r="G116" s="5">
        <f t="shared" si="10"/>
        <v>0</v>
      </c>
      <c r="H116" s="5"/>
      <c r="I116" s="5">
        <f t="shared" si="15"/>
        <v>0</v>
      </c>
      <c r="J116" s="5">
        <f t="shared" si="15"/>
        <v>0</v>
      </c>
      <c r="K116" s="5">
        <f t="shared" si="15"/>
        <v>0</v>
      </c>
      <c r="L116" s="5"/>
      <c r="M116" s="27">
        <v>0</v>
      </c>
      <c r="N116" s="27">
        <f>SUMIF(OPCO_2831001!$A$46:$A$60,$B116,OPCO_2831001!$K$46:$K$60)*-1</f>
        <v>0</v>
      </c>
      <c r="O116" s="27">
        <f>SUMIF(OPCO_2831001!$A$3:$A$45,$B116,OPCO_2831001!$K$3:$K$45)*-1</f>
        <v>0</v>
      </c>
      <c r="P116" s="5"/>
      <c r="Q116" s="27">
        <v>0</v>
      </c>
      <c r="R116" s="27">
        <f>SUMIF(OPCO_2831001!$A$46:$A$60,$B116,OPCO_2831001!$L$46:$L$60)*-1</f>
        <v>0</v>
      </c>
      <c r="S116" s="27">
        <f>SUMIF(OPCO_2831001!$A$3:$A$45,$B116,OPCO_2831001!$L$3:$L$45)*-1</f>
        <v>0</v>
      </c>
    </row>
    <row r="117" spans="1:19" x14ac:dyDescent="0.25">
      <c r="A117" s="16">
        <f t="shared" si="12"/>
        <v>103</v>
      </c>
      <c r="B117" s="113" t="s">
        <v>1301</v>
      </c>
      <c r="C117" s="5">
        <f t="shared" si="14"/>
        <v>0</v>
      </c>
      <c r="D117" s="5">
        <f t="shared" si="9"/>
        <v>0</v>
      </c>
      <c r="E117" s="5"/>
      <c r="F117" s="5"/>
      <c r="G117" s="5">
        <f t="shared" si="10"/>
        <v>0</v>
      </c>
      <c r="H117" s="5"/>
      <c r="I117" s="5">
        <f t="shared" si="15"/>
        <v>0</v>
      </c>
      <c r="J117" s="5">
        <f t="shared" si="15"/>
        <v>0</v>
      </c>
      <c r="K117" s="5">
        <f t="shared" si="15"/>
        <v>0</v>
      </c>
      <c r="L117" s="5"/>
      <c r="M117" s="27">
        <v>0</v>
      </c>
      <c r="N117" s="27">
        <f>SUMIF(OPCO_2831001!$A$46:$A$60,$B117,OPCO_2831001!$K$46:$K$60)*-1</f>
        <v>0</v>
      </c>
      <c r="O117" s="27">
        <f>SUMIF(OPCO_2831001!$A$3:$A$45,$B117,OPCO_2831001!$K$3:$K$45)*-1</f>
        <v>0</v>
      </c>
      <c r="P117" s="5"/>
      <c r="Q117" s="27">
        <v>0</v>
      </c>
      <c r="R117" s="27">
        <f>SUMIF(OPCO_2831001!$A$46:$A$60,$B117,OPCO_2831001!$L$46:$L$60)*-1</f>
        <v>0</v>
      </c>
      <c r="S117" s="27">
        <f>SUMIF(OPCO_2831001!$A$3:$A$45,$B117,OPCO_2831001!$L$3:$L$45)*-1</f>
        <v>0</v>
      </c>
    </row>
    <row r="118" spans="1:19" x14ac:dyDescent="0.25">
      <c r="A118" s="16">
        <f t="shared" si="12"/>
        <v>104</v>
      </c>
      <c r="B118" s="136" t="s">
        <v>1302</v>
      </c>
      <c r="C118" s="5">
        <f t="shared" si="14"/>
        <v>0</v>
      </c>
      <c r="D118" s="5">
        <f t="shared" si="9"/>
        <v>0</v>
      </c>
      <c r="E118" s="5"/>
      <c r="F118" s="5"/>
      <c r="G118" s="5">
        <f t="shared" si="10"/>
        <v>0</v>
      </c>
      <c r="H118" s="5"/>
      <c r="I118" s="5">
        <f t="shared" si="15"/>
        <v>0</v>
      </c>
      <c r="J118" s="5">
        <f t="shared" si="15"/>
        <v>0</v>
      </c>
      <c r="K118" s="5">
        <f t="shared" si="15"/>
        <v>0</v>
      </c>
      <c r="L118" s="5"/>
      <c r="M118" s="27">
        <v>0</v>
      </c>
      <c r="N118" s="27">
        <f>SUMIF(OPCO_2831001!$A$46:$A$60,$B118,OPCO_2831001!$K$46:$K$60)*-1</f>
        <v>0</v>
      </c>
      <c r="O118" s="27">
        <f>SUMIF(OPCO_2831001!$A$3:$A$45,$B118,OPCO_2831001!$K$3:$K$45)*-1</f>
        <v>0</v>
      </c>
      <c r="P118" s="5"/>
      <c r="Q118" s="27">
        <v>0</v>
      </c>
      <c r="R118" s="27">
        <f>SUMIF(OPCO_2831001!$A$46:$A$60,$B118,OPCO_2831001!$L$46:$L$60)*-1</f>
        <v>0</v>
      </c>
      <c r="S118" s="27">
        <f>SUMIF(OPCO_2831001!$A$3:$A$45,$B118,OPCO_2831001!$L$3:$L$45)*-1</f>
        <v>0</v>
      </c>
    </row>
    <row r="119" spans="1:19" x14ac:dyDescent="0.25">
      <c r="A119" s="16">
        <f t="shared" si="12"/>
        <v>105</v>
      </c>
      <c r="B119" s="136" t="s">
        <v>1303</v>
      </c>
      <c r="C119" s="5">
        <f t="shared" si="14"/>
        <v>0</v>
      </c>
      <c r="D119" s="5">
        <f t="shared" si="9"/>
        <v>0</v>
      </c>
      <c r="E119" s="5"/>
      <c r="F119" s="5"/>
      <c r="G119" s="5">
        <f t="shared" si="10"/>
        <v>0</v>
      </c>
      <c r="H119" s="5"/>
      <c r="I119" s="5">
        <f t="shared" si="15"/>
        <v>0</v>
      </c>
      <c r="J119" s="5">
        <f t="shared" si="15"/>
        <v>0</v>
      </c>
      <c r="K119" s="5">
        <f t="shared" si="15"/>
        <v>0</v>
      </c>
      <c r="L119" s="5"/>
      <c r="M119" s="27">
        <v>0</v>
      </c>
      <c r="N119" s="27">
        <f>SUMIF(OPCO_2831001!$A$46:$A$60,$B119,OPCO_2831001!$K$46:$K$60)*-1</f>
        <v>0</v>
      </c>
      <c r="O119" s="27">
        <f>SUMIF(OPCO_2831001!$A$3:$A$45,$B119,OPCO_2831001!$K$3:$K$45)*-1</f>
        <v>0</v>
      </c>
      <c r="P119" s="5"/>
      <c r="Q119" s="27">
        <v>0</v>
      </c>
      <c r="R119" s="27">
        <f>SUMIF(OPCO_2831001!$A$46:$A$60,$B119,OPCO_2831001!$L$46:$L$60)*-1</f>
        <v>0</v>
      </c>
      <c r="S119" s="27">
        <f>SUMIF(OPCO_2831001!$A$3:$A$45,$B119,OPCO_2831001!$L$3:$L$45)*-1</f>
        <v>0</v>
      </c>
    </row>
    <row r="120" spans="1:19" x14ac:dyDescent="0.25">
      <c r="A120" s="16">
        <f t="shared" si="12"/>
        <v>106</v>
      </c>
      <c r="B120" s="136" t="s">
        <v>1304</v>
      </c>
      <c r="C120" s="5">
        <f t="shared" si="14"/>
        <v>0</v>
      </c>
      <c r="D120" s="5">
        <f t="shared" si="9"/>
        <v>0</v>
      </c>
      <c r="E120" s="5"/>
      <c r="F120" s="5"/>
      <c r="G120" s="5">
        <f t="shared" si="10"/>
        <v>0</v>
      </c>
      <c r="H120" s="5"/>
      <c r="I120" s="5">
        <f t="shared" si="15"/>
        <v>0</v>
      </c>
      <c r="J120" s="5">
        <f t="shared" si="15"/>
        <v>0</v>
      </c>
      <c r="K120" s="5">
        <f t="shared" si="15"/>
        <v>0</v>
      </c>
      <c r="L120" s="5"/>
      <c r="M120" s="27">
        <v>0</v>
      </c>
      <c r="N120" s="27">
        <f>SUMIF(OPCO_2831001!$A$46:$A$60,$B120,OPCO_2831001!$K$46:$K$60)*-1</f>
        <v>0</v>
      </c>
      <c r="O120" s="27">
        <f>SUMIF(OPCO_2831001!$A$3:$A$45,$B120,OPCO_2831001!$K$3:$K$45)*-1</f>
        <v>0</v>
      </c>
      <c r="P120" s="5"/>
      <c r="Q120" s="27">
        <v>0</v>
      </c>
      <c r="R120" s="27">
        <f>SUMIF(OPCO_2831001!$A$46:$A$60,$B120,OPCO_2831001!$L$46:$L$60)*-1</f>
        <v>0</v>
      </c>
      <c r="S120" s="27">
        <f>SUMIF(OPCO_2831001!$A$3:$A$45,$B120,OPCO_2831001!$L$3:$L$45)*-1</f>
        <v>0</v>
      </c>
    </row>
    <row r="121" spans="1:19" x14ac:dyDescent="0.25">
      <c r="A121" s="16">
        <f t="shared" si="12"/>
        <v>107</v>
      </c>
      <c r="B121" s="136" t="s">
        <v>1305</v>
      </c>
      <c r="C121" s="5">
        <f t="shared" si="14"/>
        <v>845833.31</v>
      </c>
      <c r="D121" s="5">
        <f t="shared" si="9"/>
        <v>495833.31</v>
      </c>
      <c r="E121" s="5"/>
      <c r="F121" s="5"/>
      <c r="G121" s="5">
        <f t="shared" si="10"/>
        <v>670833</v>
      </c>
      <c r="H121" s="5"/>
      <c r="I121" s="5">
        <f t="shared" si="15"/>
        <v>0</v>
      </c>
      <c r="J121" s="5">
        <f t="shared" si="15"/>
        <v>0</v>
      </c>
      <c r="K121" s="5">
        <f t="shared" si="15"/>
        <v>670833.31000000006</v>
      </c>
      <c r="L121" s="5"/>
      <c r="M121" s="27">
        <v>0</v>
      </c>
      <c r="N121" s="27">
        <f>SUMIF(OPCO_2831001!$A$46:$A$60,$B121,OPCO_2831001!$K$46:$K$60)*-1</f>
        <v>0</v>
      </c>
      <c r="O121" s="27">
        <f>SUMIF(OPCO_2831001!$A$3:$A$45,$B121,OPCO_2831001!$K$3:$K$45)*-1</f>
        <v>845833.31</v>
      </c>
      <c r="P121" s="5"/>
      <c r="Q121" s="27">
        <v>0</v>
      </c>
      <c r="R121" s="27">
        <f>SUMIF(OPCO_2831001!$A$46:$A$60,$B121,OPCO_2831001!$L$46:$L$60)*-1</f>
        <v>0</v>
      </c>
      <c r="S121" s="27">
        <f>SUMIF(OPCO_2831001!$A$3:$A$45,$B121,OPCO_2831001!$L$3:$L$45)*-1</f>
        <v>495833.31</v>
      </c>
    </row>
    <row r="122" spans="1:19" x14ac:dyDescent="0.25">
      <c r="A122" s="16">
        <f t="shared" si="12"/>
        <v>108</v>
      </c>
      <c r="B122" s="136" t="s">
        <v>1306</v>
      </c>
      <c r="C122" s="5">
        <f t="shared" si="14"/>
        <v>114691627.94</v>
      </c>
      <c r="D122" s="5">
        <f t="shared" si="9"/>
        <v>64742295.259999998</v>
      </c>
      <c r="E122" s="5"/>
      <c r="F122" s="5"/>
      <c r="G122" s="5">
        <f t="shared" si="10"/>
        <v>89716962</v>
      </c>
      <c r="H122" s="5"/>
      <c r="I122" s="5">
        <f t="shared" si="15"/>
        <v>0</v>
      </c>
      <c r="J122" s="5">
        <f t="shared" si="15"/>
        <v>0</v>
      </c>
      <c r="K122" s="5">
        <f t="shared" si="15"/>
        <v>89716961.599999994</v>
      </c>
      <c r="L122" s="5"/>
      <c r="M122" s="27">
        <v>0</v>
      </c>
      <c r="N122" s="27">
        <f>SUMIF(OPCO_2831001!$A$46:$A$60,$B122,OPCO_2831001!$K$46:$K$60)*-1</f>
        <v>0</v>
      </c>
      <c r="O122" s="27">
        <f>SUMIF(OPCO_2831001!$A$3:$A$45,$B122,OPCO_2831001!$K$3:$K$45)*-1</f>
        <v>114691627.94</v>
      </c>
      <c r="P122" s="5"/>
      <c r="Q122" s="27">
        <v>0</v>
      </c>
      <c r="R122" s="27">
        <f>SUMIF(OPCO_2831001!$A$46:$A$60,$B122,OPCO_2831001!$L$46:$L$60)*-1</f>
        <v>0</v>
      </c>
      <c r="S122" s="27">
        <f>SUMIF(OPCO_2831001!$A$3:$A$45,$B122,OPCO_2831001!$L$3:$L$45)*-1</f>
        <v>64742295.259999998</v>
      </c>
    </row>
    <row r="123" spans="1:19" x14ac:dyDescent="0.25">
      <c r="A123" s="16">
        <f t="shared" si="12"/>
        <v>109</v>
      </c>
      <c r="B123" s="136" t="s">
        <v>1307</v>
      </c>
      <c r="C123" s="5">
        <f t="shared" si="14"/>
        <v>10850959.359999999</v>
      </c>
      <c r="D123" s="5">
        <f t="shared" si="9"/>
        <v>5910915.4699999997</v>
      </c>
      <c r="E123" s="5"/>
      <c r="F123" s="5"/>
      <c r="G123" s="5">
        <f t="shared" si="10"/>
        <v>8380937</v>
      </c>
      <c r="H123" s="5"/>
      <c r="I123" s="5">
        <f t="shared" si="15"/>
        <v>0</v>
      </c>
      <c r="J123" s="5">
        <f t="shared" si="15"/>
        <v>0</v>
      </c>
      <c r="K123" s="5">
        <f t="shared" si="15"/>
        <v>8380937.4149999991</v>
      </c>
      <c r="L123" s="5"/>
      <c r="M123" s="27">
        <v>0</v>
      </c>
      <c r="N123" s="27">
        <f>SUMIF(OPCO_2831001!$A$46:$A$60,$B123,OPCO_2831001!$K$46:$K$60)*-1</f>
        <v>0</v>
      </c>
      <c r="O123" s="27">
        <f>SUMIF(OPCO_2831001!$A$3:$A$45,$B123,OPCO_2831001!$K$3:$K$45)*-1</f>
        <v>10850959.359999999</v>
      </c>
      <c r="P123" s="5"/>
      <c r="Q123" s="27">
        <v>0</v>
      </c>
      <c r="R123" s="27">
        <f>SUMIF(OPCO_2831001!$A$46:$A$60,$B123,OPCO_2831001!$L$46:$L$60)*-1</f>
        <v>0</v>
      </c>
      <c r="S123" s="27">
        <f>SUMIF(OPCO_2831001!$A$3:$A$45,$B123,OPCO_2831001!$L$3:$L$45)*-1</f>
        <v>5910915.4699999997</v>
      </c>
    </row>
    <row r="124" spans="1:19" x14ac:dyDescent="0.25">
      <c r="A124" s="16">
        <f t="shared" si="12"/>
        <v>110</v>
      </c>
      <c r="B124" s="136" t="s">
        <v>1308</v>
      </c>
      <c r="C124" s="5">
        <f t="shared" si="14"/>
        <v>4306812.49</v>
      </c>
      <c r="D124" s="5">
        <f t="shared" si="9"/>
        <v>699648.26</v>
      </c>
      <c r="E124" s="5"/>
      <c r="F124" s="5"/>
      <c r="G124" s="5">
        <f t="shared" si="10"/>
        <v>2503230</v>
      </c>
      <c r="H124" s="5"/>
      <c r="I124" s="5">
        <f t="shared" si="15"/>
        <v>0</v>
      </c>
      <c r="J124" s="5">
        <f t="shared" si="15"/>
        <v>0</v>
      </c>
      <c r="K124" s="5">
        <f t="shared" si="15"/>
        <v>2503230.375</v>
      </c>
      <c r="L124" s="5"/>
      <c r="M124" s="27">
        <v>0</v>
      </c>
      <c r="N124" s="27">
        <f>SUMIF(OPCO_2831001!$A$46:$A$60,$B124,OPCO_2831001!$K$46:$K$60)*-1</f>
        <v>0</v>
      </c>
      <c r="O124" s="27">
        <f>SUMIF(OPCO_2831001!$A$3:$A$45,$B124,OPCO_2831001!$K$3:$K$45)*-1</f>
        <v>4306812.49</v>
      </c>
      <c r="P124" s="5"/>
      <c r="Q124" s="27">
        <v>0</v>
      </c>
      <c r="R124" s="27">
        <f>SUMIF(OPCO_2831001!$A$46:$A$60,$B124,OPCO_2831001!$L$46:$L$60)*-1</f>
        <v>0</v>
      </c>
      <c r="S124" s="27">
        <f>SUMIF(OPCO_2831001!$A$3:$A$45,$B124,OPCO_2831001!$L$3:$L$45)*-1</f>
        <v>699648.26</v>
      </c>
    </row>
    <row r="125" spans="1:19" x14ac:dyDescent="0.25">
      <c r="A125" s="16">
        <f t="shared" si="12"/>
        <v>111</v>
      </c>
      <c r="B125" s="136" t="s">
        <v>1309</v>
      </c>
      <c r="C125" s="5">
        <f t="shared" si="14"/>
        <v>8148856.8700000001</v>
      </c>
      <c r="D125" s="5">
        <f t="shared" si="9"/>
        <v>8806345.5</v>
      </c>
      <c r="E125" s="5"/>
      <c r="F125" s="5"/>
      <c r="G125" s="5">
        <f t="shared" si="10"/>
        <v>8477601</v>
      </c>
      <c r="H125" s="5"/>
      <c r="I125" s="5">
        <f t="shared" si="15"/>
        <v>0</v>
      </c>
      <c r="J125" s="5">
        <f t="shared" si="15"/>
        <v>0</v>
      </c>
      <c r="K125" s="5">
        <f t="shared" si="15"/>
        <v>8477601.1850000005</v>
      </c>
      <c r="L125" s="5"/>
      <c r="M125" s="27">
        <v>0</v>
      </c>
      <c r="N125" s="27">
        <f>SUMIF(OPCO_2831001!$A$46:$A$60,$B125,OPCO_2831001!$K$46:$K$60)*-1</f>
        <v>0</v>
      </c>
      <c r="O125" s="27">
        <f>SUMIF(OPCO_2831001!$A$3:$A$45,$B125,OPCO_2831001!$K$3:$K$45)*-1</f>
        <v>8148856.8700000001</v>
      </c>
      <c r="P125" s="5"/>
      <c r="Q125" s="27">
        <v>0</v>
      </c>
      <c r="R125" s="27">
        <f>SUMIF(OPCO_2831001!$A$46:$A$60,$B125,OPCO_2831001!$L$46:$L$60)*-1</f>
        <v>0</v>
      </c>
      <c r="S125" s="27">
        <f>SUMIF(OPCO_2831001!$A$3:$A$45,$B125,OPCO_2831001!$L$3:$L$45)*-1</f>
        <v>8806345.5</v>
      </c>
    </row>
    <row r="126" spans="1:19" x14ac:dyDescent="0.25">
      <c r="A126" s="16">
        <f t="shared" si="12"/>
        <v>112</v>
      </c>
      <c r="B126" s="136" t="s">
        <v>1310</v>
      </c>
      <c r="C126" s="5">
        <f t="shared" si="14"/>
        <v>0.01</v>
      </c>
      <c r="D126" s="5">
        <f t="shared" si="9"/>
        <v>0.01</v>
      </c>
      <c r="E126" s="5"/>
      <c r="F126" s="5"/>
      <c r="G126" s="5">
        <f t="shared" si="10"/>
        <v>0</v>
      </c>
      <c r="H126" s="5"/>
      <c r="I126" s="5">
        <f t="shared" si="15"/>
        <v>0</v>
      </c>
      <c r="J126" s="5">
        <f t="shared" si="15"/>
        <v>0</v>
      </c>
      <c r="K126" s="5">
        <f t="shared" si="15"/>
        <v>0.01</v>
      </c>
      <c r="L126" s="5"/>
      <c r="M126" s="27">
        <v>0</v>
      </c>
      <c r="N126" s="27">
        <f>SUMIF(OPCO_2831001!$A$46:$A$60,$B126,OPCO_2831001!$K$46:$K$60)*-1</f>
        <v>0</v>
      </c>
      <c r="O126" s="27">
        <f>SUMIF(OPCO_2831001!$A$3:$A$45,$B126,OPCO_2831001!$K$3:$K$45)*-1</f>
        <v>0.01</v>
      </c>
      <c r="P126" s="5"/>
      <c r="Q126" s="27">
        <v>0</v>
      </c>
      <c r="R126" s="27">
        <f>SUMIF(OPCO_2831001!$A$46:$A$60,$B126,OPCO_2831001!$L$46:$L$60)*-1</f>
        <v>0</v>
      </c>
      <c r="S126" s="27">
        <f>SUMIF(OPCO_2831001!$A$3:$A$45,$B126,OPCO_2831001!$L$3:$L$45)*-1</f>
        <v>0.01</v>
      </c>
    </row>
    <row r="127" spans="1:19" x14ac:dyDescent="0.25">
      <c r="A127" s="16">
        <f t="shared" si="12"/>
        <v>113</v>
      </c>
      <c r="B127" s="136" t="s">
        <v>1311</v>
      </c>
      <c r="C127" s="5">
        <f t="shared" si="14"/>
        <v>0</v>
      </c>
      <c r="D127" s="5">
        <f t="shared" si="9"/>
        <v>0</v>
      </c>
      <c r="E127" s="5"/>
      <c r="F127" s="5"/>
      <c r="G127" s="5">
        <f t="shared" si="10"/>
        <v>0</v>
      </c>
      <c r="H127" s="5"/>
      <c r="I127" s="5">
        <f t="shared" si="15"/>
        <v>0</v>
      </c>
      <c r="J127" s="5">
        <f t="shared" si="15"/>
        <v>0</v>
      </c>
      <c r="K127" s="5">
        <f t="shared" si="15"/>
        <v>0</v>
      </c>
      <c r="L127" s="5"/>
      <c r="M127" s="27">
        <v>0</v>
      </c>
      <c r="N127" s="27">
        <f>SUMIF(OPCO_2831001!$A$46:$A$60,$B127,OPCO_2831001!$K$46:$K$60)*-1</f>
        <v>0</v>
      </c>
      <c r="O127" s="27">
        <f>SUMIF(OPCO_2831001!$A$3:$A$45,$B127,OPCO_2831001!$K$3:$K$45)*-1</f>
        <v>0</v>
      </c>
      <c r="P127" s="5"/>
      <c r="Q127" s="27">
        <v>0</v>
      </c>
      <c r="R127" s="27">
        <f>SUMIF(OPCO_2831001!$A$46:$A$60,$B127,OPCO_2831001!$L$46:$L$60)*-1</f>
        <v>0</v>
      </c>
      <c r="S127" s="27">
        <f>SUMIF(OPCO_2831001!$A$3:$A$45,$B127,OPCO_2831001!$L$3:$L$45)*-1</f>
        <v>0</v>
      </c>
    </row>
    <row r="128" spans="1:19" x14ac:dyDescent="0.25">
      <c r="A128" s="16">
        <f t="shared" si="12"/>
        <v>114</v>
      </c>
      <c r="B128" s="113" t="s">
        <v>1312</v>
      </c>
      <c r="C128" s="5">
        <f t="shared" si="14"/>
        <v>0</v>
      </c>
      <c r="D128" s="5">
        <f t="shared" si="9"/>
        <v>321656.25</v>
      </c>
      <c r="E128" s="5"/>
      <c r="F128" s="5"/>
      <c r="G128" s="5">
        <f>ROUND(SUM(C128:F128)/2,0)</f>
        <v>160828</v>
      </c>
      <c r="H128" s="5"/>
      <c r="I128" s="5">
        <f t="shared" si="15"/>
        <v>0</v>
      </c>
      <c r="J128" s="5">
        <f t="shared" si="15"/>
        <v>0</v>
      </c>
      <c r="K128" s="5">
        <f t="shared" si="15"/>
        <v>160828.125</v>
      </c>
      <c r="L128" s="5"/>
      <c r="M128" s="27">
        <v>0</v>
      </c>
      <c r="N128" s="27">
        <f>SUMIF(OPCO_2831001!$A$46:$A$60,$B128,OPCO_2831001!$K$46:$K$60)*-1</f>
        <v>0</v>
      </c>
      <c r="O128" s="27">
        <f>SUMIF(OPCO_2831001!$A$3:$A$45,$B128,OPCO_2831001!$K$3:$K$45)*-1</f>
        <v>0</v>
      </c>
      <c r="P128" s="5"/>
      <c r="Q128" s="27">
        <v>0</v>
      </c>
      <c r="R128" s="27">
        <f>SUMIF(OPCO_2831001!$A$46:$A$60,$B128,OPCO_2831001!$L$46:$L$60)*-1</f>
        <v>0</v>
      </c>
      <c r="S128" s="27">
        <f>SUMIF(OPCO_2831001!$A$3:$A$45,$B128,OPCO_2831001!$L$3:$L$45)*-1</f>
        <v>321656.25</v>
      </c>
    </row>
    <row r="129" spans="1:19" x14ac:dyDescent="0.25">
      <c r="A129" s="16">
        <f t="shared" si="12"/>
        <v>115</v>
      </c>
      <c r="B129" s="136" t="s">
        <v>1313</v>
      </c>
      <c r="C129" s="5">
        <f t="shared" si="14"/>
        <v>120915.26</v>
      </c>
      <c r="D129" s="5">
        <f t="shared" si="9"/>
        <v>299671.12</v>
      </c>
      <c r="E129" s="5"/>
      <c r="F129" s="5"/>
      <c r="G129" s="5">
        <f t="shared" si="10"/>
        <v>210293</v>
      </c>
      <c r="H129" s="5"/>
      <c r="I129" s="5">
        <f t="shared" si="15"/>
        <v>0</v>
      </c>
      <c r="J129" s="5">
        <f t="shared" si="15"/>
        <v>0</v>
      </c>
      <c r="K129" s="5">
        <f t="shared" si="15"/>
        <v>210293.19</v>
      </c>
      <c r="L129" s="5"/>
      <c r="M129" s="27">
        <v>0</v>
      </c>
      <c r="N129" s="27">
        <f>SUMIF(OPCO_2831001!$A$46:$A$60,$B129,OPCO_2831001!$K$46:$K$60)*-1</f>
        <v>0</v>
      </c>
      <c r="O129" s="27">
        <f>SUMIF(OPCO_2831001!$A$3:$A$45,$B129,OPCO_2831001!$K$3:$K$45)*-1</f>
        <v>120915.26</v>
      </c>
      <c r="P129" s="5"/>
      <c r="Q129" s="27">
        <v>0</v>
      </c>
      <c r="R129" s="27">
        <f>SUMIF(OPCO_2831001!$A$46:$A$60,$B129,OPCO_2831001!$L$46:$L$60)*-1</f>
        <v>0</v>
      </c>
      <c r="S129" s="27">
        <f>SUMIF(OPCO_2831001!$A$3:$A$45,$B129,OPCO_2831001!$L$3:$L$45)*-1</f>
        <v>299671.12</v>
      </c>
    </row>
    <row r="130" spans="1:19" x14ac:dyDescent="0.25">
      <c r="A130" s="16">
        <f t="shared" si="12"/>
        <v>116</v>
      </c>
      <c r="B130" s="136" t="s">
        <v>1314</v>
      </c>
      <c r="C130" s="5">
        <f t="shared" si="14"/>
        <v>146371.46</v>
      </c>
      <c r="D130" s="5">
        <f t="shared" si="9"/>
        <v>171655.57</v>
      </c>
      <c r="E130" s="5"/>
      <c r="F130" s="5"/>
      <c r="G130" s="5">
        <f t="shared" si="10"/>
        <v>159014</v>
      </c>
      <c r="H130" s="5"/>
      <c r="I130" s="5">
        <f t="shared" si="15"/>
        <v>0</v>
      </c>
      <c r="J130" s="5">
        <f t="shared" si="15"/>
        <v>0</v>
      </c>
      <c r="K130" s="5">
        <f t="shared" si="15"/>
        <v>159013.51500000001</v>
      </c>
      <c r="L130" s="5"/>
      <c r="M130" s="27">
        <v>0</v>
      </c>
      <c r="N130" s="27">
        <f>SUMIF(OPCO_2831001!$A$46:$A$60,$B130,OPCO_2831001!$K$46:$K$60)*-1</f>
        <v>0</v>
      </c>
      <c r="O130" s="27">
        <f>SUMIF(OPCO_2831001!$A$3:$A$45,$B130,OPCO_2831001!$K$3:$K$45)*-1</f>
        <v>146371.46</v>
      </c>
      <c r="P130" s="5"/>
      <c r="Q130" s="27">
        <v>0</v>
      </c>
      <c r="R130" s="27">
        <f>SUMIF(OPCO_2831001!$A$46:$A$60,$B130,OPCO_2831001!$L$46:$L$60)*-1</f>
        <v>0</v>
      </c>
      <c r="S130" s="27">
        <f>SUMIF(OPCO_2831001!$A$3:$A$45,$B130,OPCO_2831001!$L$3:$L$45)*-1</f>
        <v>171655.57</v>
      </c>
    </row>
    <row r="131" spans="1:19" x14ac:dyDescent="0.25">
      <c r="A131" s="16">
        <f t="shared" si="12"/>
        <v>117</v>
      </c>
      <c r="B131" s="136" t="s">
        <v>1315</v>
      </c>
      <c r="C131" s="5">
        <f t="shared" si="14"/>
        <v>4710555.72</v>
      </c>
      <c r="D131" s="5">
        <f t="shared" ref="D131:D162" si="16">SUM(Q131:S131)</f>
        <v>5361468.25</v>
      </c>
      <c r="E131" s="5"/>
      <c r="F131" s="5"/>
      <c r="G131" s="5">
        <f t="shared" ref="G131:G140" si="17">ROUND(SUM(C131:F131)/2,0)</f>
        <v>5036012</v>
      </c>
      <c r="H131" s="5"/>
      <c r="I131" s="5">
        <f t="shared" si="15"/>
        <v>0</v>
      </c>
      <c r="J131" s="5">
        <f t="shared" si="15"/>
        <v>0</v>
      </c>
      <c r="K131" s="5">
        <f t="shared" si="15"/>
        <v>5036011.9849999994</v>
      </c>
      <c r="L131" s="5"/>
      <c r="M131" s="27">
        <v>0</v>
      </c>
      <c r="N131" s="27">
        <f>SUMIF(OPCO_2831001!$A$46:$A$60,$B131,OPCO_2831001!$K$46:$K$60)*-1</f>
        <v>0</v>
      </c>
      <c r="O131" s="27">
        <f>SUMIF(OPCO_2831001!$A$3:$A$45,$B131,OPCO_2831001!$K$3:$K$45)*-1</f>
        <v>4710555.72</v>
      </c>
      <c r="P131" s="5"/>
      <c r="Q131" s="27">
        <v>0</v>
      </c>
      <c r="R131" s="27">
        <f>SUMIF(OPCO_2831001!$A$46:$A$60,$B131,OPCO_2831001!$L$46:$L$60)*-1</f>
        <v>0</v>
      </c>
      <c r="S131" s="27">
        <f>SUMIF(OPCO_2831001!$A$3:$A$45,$B131,OPCO_2831001!$L$3:$L$45)*-1</f>
        <v>5361468.25</v>
      </c>
    </row>
    <row r="132" spans="1:19" x14ac:dyDescent="0.25">
      <c r="A132" s="16">
        <f t="shared" si="12"/>
        <v>118</v>
      </c>
      <c r="B132" s="136" t="s">
        <v>1316</v>
      </c>
      <c r="C132" s="5">
        <f t="shared" ref="C132" si="18">SUM(M132:O132)</f>
        <v>0</v>
      </c>
      <c r="D132" s="5">
        <f t="shared" si="16"/>
        <v>237484.65</v>
      </c>
      <c r="E132" s="5"/>
      <c r="F132" s="5"/>
      <c r="G132" s="5">
        <f t="shared" si="17"/>
        <v>118742</v>
      </c>
      <c r="H132" s="5"/>
      <c r="I132" s="5">
        <f t="shared" ref="I132:K146" si="19">(M132+Q132)/2</f>
        <v>0</v>
      </c>
      <c r="J132" s="5">
        <f t="shared" si="19"/>
        <v>0</v>
      </c>
      <c r="K132" s="5">
        <f t="shared" si="19"/>
        <v>118742.325</v>
      </c>
      <c r="L132" s="5"/>
      <c r="M132" s="27">
        <v>0</v>
      </c>
      <c r="N132" s="27">
        <f>SUMIF(OPCO_2831001!$A$46:$A$60,$B132,OPCO_2831001!$K$46:$K$60)*-1</f>
        <v>0</v>
      </c>
      <c r="O132" s="27">
        <f>SUMIF(OPCO_2831001!$A$3:$A$45,$B132,OPCO_2831001!$K$3:$K$45)*-1</f>
        <v>0</v>
      </c>
      <c r="P132" s="5"/>
      <c r="Q132" s="27">
        <v>0</v>
      </c>
      <c r="R132" s="27">
        <f>SUMIF(OPCO_2831001!$A$46:$A$60,$B132,OPCO_2831001!$L$46:$L$60)*-1</f>
        <v>0</v>
      </c>
      <c r="S132" s="27">
        <f>SUMIF(OPCO_2831001!$A$3:$A$45,$B132,OPCO_2831001!$L$3:$L$45)*-1</f>
        <v>237484.65</v>
      </c>
    </row>
    <row r="133" spans="1:19" x14ac:dyDescent="0.25">
      <c r="A133" s="16">
        <f t="shared" si="12"/>
        <v>119</v>
      </c>
      <c r="B133" s="136" t="s">
        <v>1317</v>
      </c>
      <c r="C133" s="5">
        <f t="shared" ref="C133" si="20">SUM(M133:O133)</f>
        <v>443595.6</v>
      </c>
      <c r="D133" s="5">
        <f t="shared" si="16"/>
        <v>1432673.2</v>
      </c>
      <c r="E133" s="5"/>
      <c r="F133" s="5"/>
      <c r="G133" s="5">
        <f t="shared" si="17"/>
        <v>938134</v>
      </c>
      <c r="H133" s="5"/>
      <c r="I133" s="5">
        <f t="shared" si="19"/>
        <v>0</v>
      </c>
      <c r="J133" s="5">
        <f t="shared" si="19"/>
        <v>0</v>
      </c>
      <c r="K133" s="5">
        <f t="shared" si="19"/>
        <v>938134.39999999991</v>
      </c>
      <c r="L133" s="5"/>
      <c r="M133" s="27">
        <v>0</v>
      </c>
      <c r="N133" s="27">
        <f>SUMIF(OPCO_2831001!$A$46:$A$60,$B133,OPCO_2831001!$K$46:$K$60)*-1</f>
        <v>0</v>
      </c>
      <c r="O133" s="27">
        <f>SUMIF(OPCO_2831001!$A$3:$A$45,$B133,OPCO_2831001!$K$3:$K$45)*-1</f>
        <v>443595.6</v>
      </c>
      <c r="P133" s="5"/>
      <c r="Q133" s="27">
        <v>0</v>
      </c>
      <c r="R133" s="27">
        <f>SUMIF(OPCO_2831001!$A$46:$A$60,$B133,OPCO_2831001!$L$46:$L$60)*-1</f>
        <v>0</v>
      </c>
      <c r="S133" s="27">
        <f>SUMIF(OPCO_2831001!$A$3:$A$45,$B133,OPCO_2831001!$L$3:$L$45)*-1</f>
        <v>1432673.2</v>
      </c>
    </row>
    <row r="134" spans="1:19" x14ac:dyDescent="0.25">
      <c r="A134" s="16">
        <f t="shared" si="12"/>
        <v>120</v>
      </c>
      <c r="B134" s="136" t="s">
        <v>1318</v>
      </c>
      <c r="C134" s="5">
        <f t="shared" ref="C134" si="21">SUM(M134:O134)</f>
        <v>0</v>
      </c>
      <c r="D134" s="5">
        <f t="shared" si="16"/>
        <v>7726369.3399999999</v>
      </c>
      <c r="E134" s="5"/>
      <c r="F134" s="5"/>
      <c r="G134" s="5">
        <f t="shared" si="17"/>
        <v>3863185</v>
      </c>
      <c r="H134" s="5"/>
      <c r="I134" s="5">
        <f t="shared" si="19"/>
        <v>0</v>
      </c>
      <c r="J134" s="5">
        <f t="shared" si="19"/>
        <v>0</v>
      </c>
      <c r="K134" s="5">
        <f t="shared" si="19"/>
        <v>3863184.67</v>
      </c>
      <c r="L134" s="5"/>
      <c r="M134" s="27">
        <v>0</v>
      </c>
      <c r="N134" s="27">
        <f>SUMIF(OPCO_2831001!$A$46:$A$60,$B134,OPCO_2831001!$K$46:$K$60)*-1</f>
        <v>0</v>
      </c>
      <c r="O134" s="27">
        <f>SUMIF(OPCO_2831001!$A$3:$A$45,$B134,OPCO_2831001!$K$3:$K$45)*-1</f>
        <v>0</v>
      </c>
      <c r="P134" s="5"/>
      <c r="Q134" s="27">
        <v>0</v>
      </c>
      <c r="R134" s="27">
        <f>SUMIF(OPCO_2831001!$A$46:$A$60,$B134,OPCO_2831001!$L$46:$L$60)*-1</f>
        <v>0</v>
      </c>
      <c r="S134" s="27">
        <f>SUMIF(OPCO_2831001!$A$3:$A$45,$B134,OPCO_2831001!$L$3:$L$45)*-1</f>
        <v>7726369.3399999999</v>
      </c>
    </row>
    <row r="135" spans="1:19" x14ac:dyDescent="0.25">
      <c r="A135" s="16">
        <f t="shared" si="12"/>
        <v>121</v>
      </c>
      <c r="B135" s="136" t="s">
        <v>1319</v>
      </c>
      <c r="C135" s="5">
        <f t="shared" ref="C135:C136" si="22">SUM(M135:O135)</f>
        <v>0</v>
      </c>
      <c r="D135" s="5">
        <f t="shared" si="16"/>
        <v>28945000</v>
      </c>
      <c r="E135" s="5"/>
      <c r="F135" s="5"/>
      <c r="G135" s="5">
        <f t="shared" si="17"/>
        <v>14472500</v>
      </c>
      <c r="H135" s="5"/>
      <c r="I135" s="5">
        <f t="shared" si="19"/>
        <v>0</v>
      </c>
      <c r="J135" s="5">
        <f t="shared" si="19"/>
        <v>0</v>
      </c>
      <c r="K135" s="5">
        <f t="shared" si="19"/>
        <v>14472500</v>
      </c>
      <c r="L135" s="5"/>
      <c r="M135" s="27">
        <v>0</v>
      </c>
      <c r="N135" s="27">
        <f>SUMIF(OPCO_2831001!$A$46:$A$60,$B135,OPCO_2831001!$K$46:$K$60)*-1</f>
        <v>0</v>
      </c>
      <c r="O135" s="27">
        <f>SUMIF(OPCO_2831001!$A$3:$A$45,$B135,OPCO_2831001!$K$3:$K$45)*-1</f>
        <v>0</v>
      </c>
      <c r="P135" s="5"/>
      <c r="Q135" s="27">
        <v>0</v>
      </c>
      <c r="R135" s="27">
        <f>SUMIF(OPCO_2831001!$A$46:$A$60,$B135,OPCO_2831001!$L$46:$L$60)*-1</f>
        <v>0</v>
      </c>
      <c r="S135" s="27">
        <f>SUMIF(OPCO_2831001!$A$3:$A$45,$B135,OPCO_2831001!$L$3:$L$45)*-1</f>
        <v>28945000</v>
      </c>
    </row>
    <row r="136" spans="1:19" x14ac:dyDescent="0.25">
      <c r="A136" s="16">
        <f t="shared" si="12"/>
        <v>122</v>
      </c>
      <c r="B136" s="136" t="s">
        <v>1320</v>
      </c>
      <c r="C136" s="5">
        <f t="shared" si="22"/>
        <v>0</v>
      </c>
      <c r="D136" s="5">
        <f t="shared" si="16"/>
        <v>4900000</v>
      </c>
      <c r="E136" s="5"/>
      <c r="F136" s="5"/>
      <c r="G136" s="5">
        <f t="shared" si="17"/>
        <v>2450000</v>
      </c>
      <c r="H136" s="5"/>
      <c r="I136" s="5">
        <f t="shared" si="19"/>
        <v>0</v>
      </c>
      <c r="J136" s="5">
        <f t="shared" si="19"/>
        <v>0</v>
      </c>
      <c r="K136" s="5">
        <f t="shared" si="19"/>
        <v>2450000</v>
      </c>
      <c r="L136" s="5"/>
      <c r="M136" s="27">
        <v>0</v>
      </c>
      <c r="N136" s="27">
        <f>SUMIF(OPCO_2831001!$A$46:$A$60,$B136,OPCO_2831001!$K$46:$K$60)*-1</f>
        <v>0</v>
      </c>
      <c r="O136" s="27">
        <f>SUMIF(OPCO_2831001!$A$3:$A$45,$B136,OPCO_2831001!$K$3:$K$45)*-1</f>
        <v>0</v>
      </c>
      <c r="P136" s="5"/>
      <c r="Q136" s="27">
        <v>0</v>
      </c>
      <c r="R136" s="27">
        <f>SUMIF(OPCO_2831001!$A$46:$A$60,$B136,OPCO_2831001!$L$46:$L$60)*-1</f>
        <v>0</v>
      </c>
      <c r="S136" s="27">
        <f>SUMIF(OPCO_2831001!$A$3:$A$45,$B136,OPCO_2831001!$L$3:$L$45)*-1</f>
        <v>4900000</v>
      </c>
    </row>
    <row r="137" spans="1:19" x14ac:dyDescent="0.25">
      <c r="A137" s="16">
        <f t="shared" si="12"/>
        <v>123</v>
      </c>
      <c r="B137" s="136" t="s">
        <v>91</v>
      </c>
      <c r="C137" s="5">
        <f t="shared" ref="C137:C145" si="23">SUM(M137:O137)</f>
        <v>5288220.12</v>
      </c>
      <c r="D137" s="5">
        <f t="shared" si="16"/>
        <v>4902282.4700000007</v>
      </c>
      <c r="E137" s="5"/>
      <c r="F137" s="5"/>
      <c r="G137" s="5">
        <f>ROUND(SUM(C137:F137)/2,0)</f>
        <v>5095251</v>
      </c>
      <c r="H137" s="5"/>
      <c r="I137" s="5">
        <f t="shared" si="19"/>
        <v>0</v>
      </c>
      <c r="J137" s="5">
        <f t="shared" si="19"/>
        <v>590203.56000000006</v>
      </c>
      <c r="K137" s="5">
        <f t="shared" si="19"/>
        <v>4505047.7350000003</v>
      </c>
      <c r="L137" s="5"/>
      <c r="M137" s="27">
        <v>0</v>
      </c>
      <c r="N137" s="27">
        <f>SUMIF(OPCO_2831001!$A$46:$A$60,$B137,OPCO_2831001!$K$46:$K$60)*-1</f>
        <v>587155.76</v>
      </c>
      <c r="O137" s="27">
        <f>SUMIF(OPCO_2831001!$A$3:$A$45,$B137,OPCO_2831001!$K$3:$K$45)*-1</f>
        <v>4701064.3600000003</v>
      </c>
      <c r="P137" s="5"/>
      <c r="Q137" s="27">
        <v>0</v>
      </c>
      <c r="R137" s="27">
        <f>SUMIF(OPCO_2831001!$A$46:$A$60,$B137,OPCO_2831001!$L$46:$L$60)*-1</f>
        <v>593251.36</v>
      </c>
      <c r="S137" s="27">
        <f>SUMIF(OPCO_2831001!$A$3:$A$45,$B137,OPCO_2831001!$L$3:$L$45)*-1</f>
        <v>4309031.1100000003</v>
      </c>
    </row>
    <row r="138" spans="1:19" x14ac:dyDescent="0.25">
      <c r="A138" s="16">
        <f t="shared" si="12"/>
        <v>124</v>
      </c>
      <c r="B138" s="59" t="s">
        <v>403</v>
      </c>
      <c r="C138" s="5">
        <f t="shared" si="23"/>
        <v>21164293.669999998</v>
      </c>
      <c r="D138" s="5">
        <f t="shared" si="16"/>
        <v>22321173.540000003</v>
      </c>
      <c r="E138" s="5"/>
      <c r="F138" s="5"/>
      <c r="G138" s="5">
        <f t="shared" ref="G138:G152" si="24">ROUND(SUM(C138:F138)/2,0)</f>
        <v>21742734</v>
      </c>
      <c r="H138" s="5"/>
      <c r="I138" s="5">
        <f t="shared" si="19"/>
        <v>0</v>
      </c>
      <c r="J138" s="5">
        <f t="shared" si="19"/>
        <v>4678358.09</v>
      </c>
      <c r="K138" s="5">
        <f t="shared" si="19"/>
        <v>17064375.515000001</v>
      </c>
      <c r="L138" s="5"/>
      <c r="M138" s="27">
        <v>0</v>
      </c>
      <c r="N138" s="27">
        <f>SUMIF(OPCO_2831001!$A$46:$A$60,$B138,OPCO_2831001!$K$46:$K$60)*-1</f>
        <v>4694237.0599999996</v>
      </c>
      <c r="O138" s="27">
        <f>SUMIF(OPCO_2831001!$A$3:$A$45,$B138,OPCO_2831001!$K$3:$K$45)*-1</f>
        <v>16470056.609999999</v>
      </c>
      <c r="P138" s="5"/>
      <c r="Q138" s="27">
        <v>0</v>
      </c>
      <c r="R138" s="27">
        <f>SUMIF(OPCO_2831001!$A$46:$A$60,$B138,OPCO_2831001!$L$46:$L$60)*-1</f>
        <v>4662479.12</v>
      </c>
      <c r="S138" s="27">
        <f>SUMIF(OPCO_2831001!$A$3:$A$45,$B138,OPCO_2831001!$L$3:$L$45)*-1</f>
        <v>17658694.420000002</v>
      </c>
    </row>
    <row r="139" spans="1:19" x14ac:dyDescent="0.25">
      <c r="A139" s="16">
        <f t="shared" si="12"/>
        <v>125</v>
      </c>
      <c r="B139" s="59" t="s">
        <v>42</v>
      </c>
      <c r="C139" s="5">
        <f t="shared" si="23"/>
        <v>3634081.46</v>
      </c>
      <c r="D139" s="5">
        <f t="shared" si="16"/>
        <v>3183354.02</v>
      </c>
      <c r="E139" s="5"/>
      <c r="F139" s="5"/>
      <c r="G139" s="5">
        <f t="shared" si="24"/>
        <v>3408718</v>
      </c>
      <c r="H139" s="5"/>
      <c r="I139" s="5">
        <f t="shared" si="19"/>
        <v>0</v>
      </c>
      <c r="J139" s="5">
        <f t="shared" si="19"/>
        <v>505067.81500000006</v>
      </c>
      <c r="K139" s="5">
        <f t="shared" si="19"/>
        <v>2903649.9249999998</v>
      </c>
      <c r="L139" s="5"/>
      <c r="M139" s="27">
        <v>0</v>
      </c>
      <c r="N139" s="27">
        <f>SUMIF(OPCO_2831001!$A$46:$A$60,$B139,OPCO_2831001!$K$46:$K$60)*-1</f>
        <v>532590.05000000005</v>
      </c>
      <c r="O139" s="27">
        <f>SUMIF(OPCO_2831001!$A$3:$A$45,$B139,OPCO_2831001!$K$3:$K$45)*-1</f>
        <v>3101491.41</v>
      </c>
      <c r="P139" s="5"/>
      <c r="Q139" s="27">
        <v>0</v>
      </c>
      <c r="R139" s="27">
        <f>SUMIF(OPCO_2831001!$A$46:$A$60,$B139,OPCO_2831001!$L$46:$L$60)*-1</f>
        <v>477545.58</v>
      </c>
      <c r="S139" s="27">
        <f>SUMIF(OPCO_2831001!$A$3:$A$45,$B139,OPCO_2831001!$L$3:$L$45)*-1</f>
        <v>2705808.44</v>
      </c>
    </row>
    <row r="140" spans="1:19" x14ac:dyDescent="0.25">
      <c r="A140" s="16">
        <f t="shared" si="12"/>
        <v>126</v>
      </c>
      <c r="B140" s="59" t="s">
        <v>43</v>
      </c>
      <c r="C140" s="5">
        <f t="shared" si="23"/>
        <v>0</v>
      </c>
      <c r="D140" s="5">
        <f t="shared" si="16"/>
        <v>0</v>
      </c>
      <c r="E140" s="5"/>
      <c r="F140" s="5"/>
      <c r="G140" s="5">
        <f t="shared" si="24"/>
        <v>0</v>
      </c>
      <c r="H140" s="5"/>
      <c r="I140" s="5">
        <f t="shared" si="19"/>
        <v>0</v>
      </c>
      <c r="J140" s="5">
        <f t="shared" si="19"/>
        <v>0</v>
      </c>
      <c r="K140" s="5">
        <f t="shared" si="19"/>
        <v>0</v>
      </c>
      <c r="L140" s="5"/>
      <c r="M140" s="27">
        <v>0</v>
      </c>
      <c r="N140" s="27">
        <f>SUMIF(OPCO_2831001!$A$46:$A$60,$B140,OPCO_2831001!$K$46:$K$60)*-1</f>
        <v>0</v>
      </c>
      <c r="O140" s="27">
        <f>SUMIF(OPCO_2831001!$A$3:$A$45,$B140,OPCO_2831001!$K$3:$K$45)*-1</f>
        <v>0</v>
      </c>
      <c r="P140" s="5"/>
      <c r="Q140" s="27">
        <v>0</v>
      </c>
      <c r="R140" s="27">
        <f>SUMIF(OPCO_2831001!$A$46:$A$60,$B140,OPCO_2831001!$L$46:$L$60)*-1</f>
        <v>0</v>
      </c>
      <c r="S140" s="27">
        <f>SUMIF(OPCO_2831001!$A$3:$A$45,$B140,OPCO_2831001!$L$3:$L$45)*-1</f>
        <v>0</v>
      </c>
    </row>
    <row r="141" spans="1:19" x14ac:dyDescent="0.25">
      <c r="A141" s="16">
        <f t="shared" si="12"/>
        <v>127</v>
      </c>
      <c r="B141" s="136" t="s">
        <v>429</v>
      </c>
      <c r="C141" s="5">
        <f t="shared" si="23"/>
        <v>-7737609.3099999996</v>
      </c>
      <c r="D141" s="5">
        <f t="shared" si="16"/>
        <v>-7764688.6299999999</v>
      </c>
      <c r="E141" s="5"/>
      <c r="F141" s="5"/>
      <c r="G141" s="5">
        <f t="shared" si="24"/>
        <v>-7751149</v>
      </c>
      <c r="H141" s="5"/>
      <c r="I141" s="5">
        <f t="shared" si="19"/>
        <v>0</v>
      </c>
      <c r="J141" s="5">
        <f t="shared" si="19"/>
        <v>-948370.01</v>
      </c>
      <c r="K141" s="5">
        <f t="shared" si="19"/>
        <v>-6802778.96</v>
      </c>
      <c r="L141" s="5"/>
      <c r="M141" s="27">
        <v>0</v>
      </c>
      <c r="N141" s="27">
        <f>SUMIF(OPCO_2831001!$A$46:$A$60,$B141,OPCO_2831001!$K$46:$K$60)*-1</f>
        <v>-948370.01</v>
      </c>
      <c r="O141" s="27">
        <f>SUMIF(OPCO_2831001!$A$3:$A$45,$B141,OPCO_2831001!$K$3:$K$45)*-1</f>
        <v>-6789239.2999999998</v>
      </c>
      <c r="P141" s="5"/>
      <c r="Q141" s="27">
        <v>0</v>
      </c>
      <c r="R141" s="27">
        <f>SUMIF(OPCO_2831001!$A$46:$A$60,$B141,OPCO_2831001!$L$46:$L$60)*-1</f>
        <v>-948370.01</v>
      </c>
      <c r="S141" s="27">
        <f>SUMIF(OPCO_2831001!$A$3:$A$45,$B141,OPCO_2831001!$L$3:$L$45)*-1</f>
        <v>-6816318.6200000001</v>
      </c>
    </row>
    <row r="142" spans="1:19" x14ac:dyDescent="0.25">
      <c r="A142" s="16">
        <f t="shared" si="12"/>
        <v>128</v>
      </c>
      <c r="B142" s="59" t="s">
        <v>1321</v>
      </c>
      <c r="C142" s="5">
        <f t="shared" si="23"/>
        <v>0</v>
      </c>
      <c r="D142" s="5">
        <f t="shared" si="16"/>
        <v>0</v>
      </c>
      <c r="E142" s="5"/>
      <c r="F142" s="5"/>
      <c r="G142" s="5">
        <f t="shared" si="24"/>
        <v>0</v>
      </c>
      <c r="H142" s="5"/>
      <c r="I142" s="5">
        <f t="shared" si="19"/>
        <v>0</v>
      </c>
      <c r="J142" s="5">
        <f t="shared" si="19"/>
        <v>0</v>
      </c>
      <c r="K142" s="5">
        <f t="shared" si="19"/>
        <v>0</v>
      </c>
      <c r="L142" s="5"/>
      <c r="M142" s="27">
        <v>0</v>
      </c>
      <c r="N142" s="27">
        <f>SUMIF(OPCO_2831001!$A$46:$A$60,$B142,OPCO_2831001!$K$46:$K$60)*-1</f>
        <v>0</v>
      </c>
      <c r="O142" s="27">
        <f>SUMIF(OPCO_2831001!$A$3:$A$45,$B142,OPCO_2831001!$K$3:$K$45)*-1</f>
        <v>0</v>
      </c>
      <c r="P142" s="5"/>
      <c r="Q142" s="27">
        <v>0</v>
      </c>
      <c r="R142" s="27">
        <f>SUMIF(OPCO_2831001!$A$46:$A$60,$B142,OPCO_2831001!$L$46:$L$60)*-1</f>
        <v>0</v>
      </c>
      <c r="S142" s="27">
        <f>SUMIF(OPCO_2831001!$A$3:$A$45,$B142,OPCO_2831001!$L$3:$L$45)*-1</f>
        <v>0</v>
      </c>
    </row>
    <row r="143" spans="1:19" x14ac:dyDescent="0.25">
      <c r="A143" s="16">
        <f t="shared" si="12"/>
        <v>129</v>
      </c>
      <c r="B143" s="59" t="s">
        <v>1322</v>
      </c>
      <c r="C143" s="5">
        <f t="shared" si="23"/>
        <v>0</v>
      </c>
      <c r="D143" s="5">
        <f t="shared" si="16"/>
        <v>0</v>
      </c>
      <c r="E143" s="5"/>
      <c r="F143" s="5"/>
      <c r="G143" s="5">
        <f>ROUND(SUM(C143:F143)/2,0)</f>
        <v>0</v>
      </c>
      <c r="H143" s="5"/>
      <c r="I143" s="5">
        <f t="shared" si="19"/>
        <v>0</v>
      </c>
      <c r="J143" s="5">
        <f t="shared" si="19"/>
        <v>0</v>
      </c>
      <c r="K143" s="5">
        <f t="shared" si="19"/>
        <v>0</v>
      </c>
      <c r="L143" s="5"/>
      <c r="M143" s="27">
        <v>0</v>
      </c>
      <c r="N143" s="27">
        <f>SUMIF(OPCO_2831001!$A$46:$A$60,$B143,OPCO_2831001!$K$46:$K$60)*-1</f>
        <v>0</v>
      </c>
      <c r="O143" s="27">
        <f>SUMIF(OPCO_2831001!$A$3:$A$45,$B143,OPCO_2831001!$K$3:$K$45)*-1</f>
        <v>0</v>
      </c>
      <c r="P143" s="5"/>
      <c r="Q143" s="27">
        <v>0</v>
      </c>
      <c r="R143" s="27">
        <f>SUMIF(OPCO_2831001!$A$46:$A$60,$B143,OPCO_2831001!$L$46:$L$60)*-1</f>
        <v>0</v>
      </c>
      <c r="S143" s="27">
        <f>SUMIF(OPCO_2831001!$A$3:$A$45,$B143,OPCO_2831001!$L$3:$L$45)*-1</f>
        <v>0</v>
      </c>
    </row>
    <row r="144" spans="1:19" x14ac:dyDescent="0.25">
      <c r="A144" s="16">
        <f t="shared" ref="A144:A178" si="25">A143+1</f>
        <v>130</v>
      </c>
      <c r="B144" s="59" t="s">
        <v>118</v>
      </c>
      <c r="C144" s="5">
        <f t="shared" si="23"/>
        <v>0</v>
      </c>
      <c r="D144" s="5">
        <f t="shared" si="16"/>
        <v>0</v>
      </c>
      <c r="E144" s="5"/>
      <c r="F144" s="5"/>
      <c r="G144" s="5">
        <f>ROUND(SUM(C144:F144)/2,0)</f>
        <v>0</v>
      </c>
      <c r="H144" s="5"/>
      <c r="I144" s="5">
        <f t="shared" si="19"/>
        <v>0</v>
      </c>
      <c r="J144" s="5">
        <f t="shared" si="19"/>
        <v>0</v>
      </c>
      <c r="K144" s="5">
        <f t="shared" si="19"/>
        <v>0</v>
      </c>
      <c r="L144" s="5"/>
      <c r="M144" s="27">
        <v>0</v>
      </c>
      <c r="N144" s="27">
        <f>SUMIF(OPCO_2831001!$A$46:$A$60,$B144,OPCO_2831001!$K$46:$K$60)*-1</f>
        <v>0</v>
      </c>
      <c r="O144" s="27">
        <f>SUMIF(OPCO_2831001!$A$3:$A$45,$B144,OPCO_2831001!$K$3:$K$45)*-1</f>
        <v>0</v>
      </c>
      <c r="P144" s="5"/>
      <c r="Q144" s="27">
        <v>0</v>
      </c>
      <c r="R144" s="27">
        <f>SUMIF(OPCO_2831001!$A$46:$A$60,$B144,OPCO_2831001!$L$46:$L$60)*-1</f>
        <v>0</v>
      </c>
      <c r="S144" s="27">
        <f>SUMIF(OPCO_2831001!$A$3:$A$45,$B144,OPCO_2831001!$L$3:$L$45)*-1</f>
        <v>0</v>
      </c>
    </row>
    <row r="145" spans="1:21" x14ac:dyDescent="0.25">
      <c r="A145" s="16">
        <f t="shared" si="25"/>
        <v>131</v>
      </c>
      <c r="B145" s="59" t="s">
        <v>431</v>
      </c>
      <c r="C145" s="5">
        <f t="shared" si="23"/>
        <v>3251440.93</v>
      </c>
      <c r="D145" s="5">
        <f t="shared" si="16"/>
        <v>2890169.6999999997</v>
      </c>
      <c r="E145" s="5"/>
      <c r="F145" s="5"/>
      <c r="G145" s="5">
        <f>ROUND(SUM(C145:F145)/2,0)</f>
        <v>3070805</v>
      </c>
      <c r="H145" s="5"/>
      <c r="I145" s="5">
        <f t="shared" si="19"/>
        <v>0</v>
      </c>
      <c r="J145" s="5">
        <f t="shared" si="19"/>
        <v>404409.93</v>
      </c>
      <c r="K145" s="5">
        <f t="shared" si="19"/>
        <v>2666395.3849999998</v>
      </c>
      <c r="L145" s="5"/>
      <c r="M145" s="27">
        <v>0</v>
      </c>
      <c r="N145" s="27">
        <f>SUMIF(OPCO_2831001!$A$46:$A$60,$B145,OPCO_2831001!$K$46:$K$60)*-1</f>
        <v>428198.75</v>
      </c>
      <c r="O145" s="27">
        <f>SUMIF(OPCO_2831001!$A$3:$A$45,$B145,OPCO_2831001!$K$3:$K$45)*-1</f>
        <v>2823242.18</v>
      </c>
      <c r="P145" s="5"/>
      <c r="Q145" s="27">
        <v>0</v>
      </c>
      <c r="R145" s="27">
        <f>SUMIF(OPCO_2831001!$A$46:$A$60,$B145,OPCO_2831001!$L$46:$L$60)*-1</f>
        <v>380621.11</v>
      </c>
      <c r="S145" s="27">
        <f>SUMIF(OPCO_2831001!$A$3:$A$45,$B145,OPCO_2831001!$L$3:$L$45)*-1</f>
        <v>2509548.59</v>
      </c>
    </row>
    <row r="146" spans="1:21" x14ac:dyDescent="0.25">
      <c r="A146" s="16">
        <f t="shared" si="25"/>
        <v>132</v>
      </c>
      <c r="B146" s="59" t="s">
        <v>44</v>
      </c>
      <c r="C146" s="5">
        <f t="shared" ref="C146" si="26">SUM(M146:O146)</f>
        <v>2572021.21</v>
      </c>
      <c r="D146" s="5">
        <f t="shared" si="16"/>
        <v>2362670.1799999997</v>
      </c>
      <c r="E146" s="5"/>
      <c r="F146" s="5"/>
      <c r="G146" s="5">
        <f>ROUND(SUM(C146:F146)/2,0)</f>
        <v>2467346</v>
      </c>
      <c r="H146" s="5"/>
      <c r="I146" s="5">
        <f t="shared" si="19"/>
        <v>0</v>
      </c>
      <c r="J146" s="5">
        <f t="shared" si="19"/>
        <v>222558.05499999999</v>
      </c>
      <c r="K146" s="5">
        <f t="shared" si="19"/>
        <v>2244787.6399999997</v>
      </c>
      <c r="L146" s="5"/>
      <c r="M146" s="27">
        <v>0</v>
      </c>
      <c r="N146" s="27">
        <f>SUMIF(OPCO_2831001!$A$46:$A$60,$B146,OPCO_2831001!$K$46:$K$60)*-1</f>
        <v>221664.46</v>
      </c>
      <c r="O146" s="27">
        <f>SUMIF(OPCO_2831001!$A$3:$A$45,$B146,OPCO_2831001!$K$3:$K$45)*-1</f>
        <v>2350356.75</v>
      </c>
      <c r="P146" s="5"/>
      <c r="Q146" s="27">
        <v>0</v>
      </c>
      <c r="R146" s="27">
        <f>SUMIF(OPCO_2831001!$A$46:$A$60,$B146,OPCO_2831001!$L$46:$L$60)*-1</f>
        <v>223451.65</v>
      </c>
      <c r="S146" s="27">
        <f>SUMIF(OPCO_2831001!$A$3:$A$45,$B146,OPCO_2831001!$L$3:$L$45)*-1</f>
        <v>2139218.5299999998</v>
      </c>
    </row>
    <row r="147" spans="1:21" x14ac:dyDescent="0.25">
      <c r="A147" s="16">
        <f t="shared" si="25"/>
        <v>133</v>
      </c>
      <c r="B147" s="59" t="s">
        <v>25</v>
      </c>
      <c r="C147" s="22">
        <v>118416.54</v>
      </c>
      <c r="D147" s="22">
        <v>158287</v>
      </c>
      <c r="E147" s="5">
        <f t="shared" ref="E147:F151" si="27">-C147</f>
        <v>-118416.54</v>
      </c>
      <c r="F147" s="5">
        <f t="shared" si="27"/>
        <v>-158287</v>
      </c>
      <c r="G147" s="5">
        <f t="shared" si="24"/>
        <v>0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2"/>
      <c r="U147" s="2"/>
    </row>
    <row r="148" spans="1:21" x14ac:dyDescent="0.25">
      <c r="A148" s="16">
        <f t="shared" si="25"/>
        <v>134</v>
      </c>
      <c r="B148" s="59" t="s">
        <v>45</v>
      </c>
      <c r="C148" s="22">
        <v>46087426.649999999</v>
      </c>
      <c r="D148" s="22">
        <v>45173860.350000001</v>
      </c>
      <c r="E148" s="5">
        <f t="shared" si="27"/>
        <v>-46087426.649999999</v>
      </c>
      <c r="F148" s="5">
        <f t="shared" si="27"/>
        <v>-45173860.350000001</v>
      </c>
      <c r="G148" s="5">
        <f t="shared" si="24"/>
        <v>0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2"/>
      <c r="U148" s="2"/>
    </row>
    <row r="149" spans="1:21" x14ac:dyDescent="0.25">
      <c r="A149" s="16">
        <f t="shared" si="25"/>
        <v>135</v>
      </c>
      <c r="B149" s="59" t="s">
        <v>46</v>
      </c>
      <c r="C149" s="22">
        <v>0</v>
      </c>
      <c r="D149" s="22">
        <v>0</v>
      </c>
      <c r="E149" s="5">
        <f t="shared" si="27"/>
        <v>0</v>
      </c>
      <c r="F149" s="5">
        <f t="shared" si="27"/>
        <v>0</v>
      </c>
      <c r="G149" s="5">
        <f t="shared" si="24"/>
        <v>0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2"/>
      <c r="U149" s="2"/>
    </row>
    <row r="150" spans="1:21" x14ac:dyDescent="0.25">
      <c r="A150" s="16">
        <f t="shared" si="25"/>
        <v>136</v>
      </c>
      <c r="B150" s="136" t="s">
        <v>1323</v>
      </c>
      <c r="C150" s="143">
        <v>0</v>
      </c>
      <c r="D150" s="143">
        <v>0</v>
      </c>
      <c r="E150" s="5">
        <f t="shared" si="27"/>
        <v>0</v>
      </c>
      <c r="F150" s="5">
        <f t="shared" si="27"/>
        <v>0</v>
      </c>
      <c r="G150" s="5">
        <f t="shared" si="24"/>
        <v>0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2"/>
      <c r="U150" s="2"/>
    </row>
    <row r="151" spans="1:21" x14ac:dyDescent="0.25">
      <c r="A151" s="16">
        <f t="shared" si="25"/>
        <v>137</v>
      </c>
      <c r="B151" s="136" t="s">
        <v>1324</v>
      </c>
      <c r="C151" s="22">
        <v>2240496.96</v>
      </c>
      <c r="D151" s="22">
        <v>1591748.48</v>
      </c>
      <c r="E151" s="5">
        <f t="shared" si="27"/>
        <v>-2240496.96</v>
      </c>
      <c r="F151" s="5">
        <f t="shared" si="27"/>
        <v>-1591748.48</v>
      </c>
      <c r="G151" s="5">
        <f t="shared" si="24"/>
        <v>0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2"/>
      <c r="U151" s="2"/>
    </row>
    <row r="152" spans="1:21" x14ac:dyDescent="0.25">
      <c r="A152" s="16">
        <f t="shared" si="25"/>
        <v>138</v>
      </c>
      <c r="B152" s="136" t="s">
        <v>1325</v>
      </c>
      <c r="C152" s="22">
        <v>36971.200000000004</v>
      </c>
      <c r="D152" s="22">
        <v>32251.599999999999</v>
      </c>
      <c r="E152" s="5">
        <f>-C152</f>
        <v>-36971.200000000004</v>
      </c>
      <c r="F152" s="5">
        <f>-D152</f>
        <v>-32251.599999999999</v>
      </c>
      <c r="G152" s="5">
        <f t="shared" si="24"/>
        <v>0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2"/>
      <c r="U152" s="2"/>
    </row>
    <row r="153" spans="1:21" x14ac:dyDescent="0.25">
      <c r="A153" s="16">
        <f t="shared" si="25"/>
        <v>139</v>
      </c>
      <c r="B153" s="5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2"/>
      <c r="U153" s="2"/>
    </row>
    <row r="154" spans="1:21" ht="13.8" thickBot="1" x14ac:dyDescent="0.3">
      <c r="A154" s="16">
        <f t="shared" si="25"/>
        <v>140</v>
      </c>
      <c r="B154" s="59"/>
      <c r="C154" s="17">
        <f>SUM(C67:C153)</f>
        <v>461118235.48999995</v>
      </c>
      <c r="D154" s="17">
        <f>SUM(D67:D153)</f>
        <v>429425073.09000009</v>
      </c>
      <c r="E154" s="17">
        <f>SUM(E67:E153)</f>
        <v>-48483311.350000001</v>
      </c>
      <c r="F154" s="17">
        <f>SUM(F67:F153)</f>
        <v>-46956147.43</v>
      </c>
      <c r="G154" s="17">
        <f>SUM(G67:G153)</f>
        <v>397551922</v>
      </c>
      <c r="H154" s="5"/>
      <c r="I154" s="17">
        <f>SUM(I67:I153)</f>
        <v>0</v>
      </c>
      <c r="J154" s="17">
        <f>SUM(J67:J153)</f>
        <v>14860514.549999999</v>
      </c>
      <c r="K154" s="17">
        <f>SUM(K67:K153)</f>
        <v>382691410.34999996</v>
      </c>
      <c r="L154" s="5"/>
      <c r="M154" s="17">
        <f>SUM(M67:M153)</f>
        <v>0</v>
      </c>
      <c r="N154" s="17">
        <f>SUM(N67:N153)</f>
        <v>15736978.070000002</v>
      </c>
      <c r="O154" s="17">
        <f>SUM(O67:O153)</f>
        <v>396897946.07000005</v>
      </c>
      <c r="P154" s="5"/>
      <c r="Q154" s="17">
        <f>SUM(Q67:Q153)</f>
        <v>0</v>
      </c>
      <c r="R154" s="17">
        <f>SUM(R67:R153)</f>
        <v>13984051.029999999</v>
      </c>
      <c r="S154" s="17">
        <f>SUM(S67:S153)</f>
        <v>368484874.62999994</v>
      </c>
    </row>
    <row r="155" spans="1:21" ht="13.8" thickTop="1" x14ac:dyDescent="0.25">
      <c r="A155" s="16">
        <f t="shared" si="25"/>
        <v>141</v>
      </c>
      <c r="B155" s="2"/>
      <c r="C155" s="18"/>
      <c r="D155" s="18"/>
      <c r="E155" s="18"/>
      <c r="F155" s="18"/>
      <c r="G155" s="18"/>
      <c r="H155" s="5"/>
      <c r="I155" s="18"/>
      <c r="J155" s="18"/>
      <c r="K155" s="18"/>
      <c r="L155" s="5"/>
      <c r="M155" s="18"/>
      <c r="N155" s="18"/>
      <c r="O155" s="18">
        <f>O154-396897945.93</f>
        <v>0.14000004529953003</v>
      </c>
      <c r="P155" s="5"/>
      <c r="Q155" s="18"/>
      <c r="R155" s="18"/>
      <c r="S155" s="142"/>
    </row>
    <row r="156" spans="1:21" x14ac:dyDescent="0.25">
      <c r="A156" s="16">
        <f t="shared" si="25"/>
        <v>142</v>
      </c>
      <c r="B156" s="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6"/>
      <c r="O156" s="6"/>
      <c r="P156" s="5"/>
      <c r="Q156" s="5"/>
      <c r="R156" s="5"/>
      <c r="S156" s="140"/>
    </row>
    <row r="157" spans="1:21" x14ac:dyDescent="0.25">
      <c r="A157" s="16">
        <f t="shared" si="25"/>
        <v>143</v>
      </c>
      <c r="B157" s="3" t="s">
        <v>1326</v>
      </c>
      <c r="C157" s="5">
        <f>SUM(M157:O157)</f>
        <v>32910690</v>
      </c>
      <c r="D157" s="5">
        <f>SUM(Q157:S157)</f>
        <v>32845275</v>
      </c>
      <c r="E157" s="5"/>
      <c r="F157" s="5"/>
      <c r="G157" s="5">
        <f>ROUND(SUM(C157:F157)/2,0)</f>
        <v>32877983</v>
      </c>
      <c r="H157" s="144"/>
      <c r="I157" s="5">
        <f>(M157+Q157)/2</f>
        <v>0</v>
      </c>
      <c r="J157" s="5">
        <f>(N157+R157)/2</f>
        <v>9130503</v>
      </c>
      <c r="K157" s="5">
        <f>(O157+S157)/2</f>
        <v>23747479.5</v>
      </c>
      <c r="L157" s="144"/>
      <c r="M157" s="22">
        <v>0</v>
      </c>
      <c r="N157" s="22">
        <v>8787237</v>
      </c>
      <c r="O157" s="22">
        <v>24123453</v>
      </c>
      <c r="P157" s="144"/>
      <c r="Q157" s="22">
        <v>0</v>
      </c>
      <c r="R157" s="22">
        <v>9473769</v>
      </c>
      <c r="S157" s="22">
        <v>23371506</v>
      </c>
      <c r="T157" s="2"/>
    </row>
    <row r="158" spans="1:21" x14ac:dyDescent="0.25">
      <c r="A158" s="16">
        <f t="shared" si="25"/>
        <v>144</v>
      </c>
      <c r="B158" s="59" t="s">
        <v>49</v>
      </c>
      <c r="C158" s="22">
        <v>1473714</v>
      </c>
      <c r="D158" s="22">
        <v>1879346</v>
      </c>
      <c r="E158" s="5">
        <f>-C158</f>
        <v>-1473714</v>
      </c>
      <c r="F158" s="5">
        <f>-D158</f>
        <v>-1879346</v>
      </c>
      <c r="G158" s="5">
        <f>ROUND(SUM(C158:F158)/2,0)</f>
        <v>0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140"/>
      <c r="T158" s="2"/>
    </row>
    <row r="159" spans="1:21" x14ac:dyDescent="0.25">
      <c r="A159" s="16">
        <f t="shared" si="25"/>
        <v>145</v>
      </c>
      <c r="B159" s="59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140"/>
    </row>
    <row r="160" spans="1:21" ht="13.8" thickBot="1" x14ac:dyDescent="0.3">
      <c r="A160" s="16">
        <f t="shared" si="25"/>
        <v>146</v>
      </c>
      <c r="B160" s="1" t="s">
        <v>48</v>
      </c>
      <c r="C160" s="17">
        <f>SUM(C154:C159)</f>
        <v>495502639.48999995</v>
      </c>
      <c r="D160" s="17">
        <f>SUM(D154:D159)</f>
        <v>464149694.09000009</v>
      </c>
      <c r="E160" s="17">
        <f>SUM(E154:E159)</f>
        <v>-49957025.350000001</v>
      </c>
      <c r="F160" s="17">
        <f>SUM(F154:F159)</f>
        <v>-48835493.43</v>
      </c>
      <c r="G160" s="17">
        <f>SUM(G154:G159)</f>
        <v>430429905</v>
      </c>
      <c r="H160" s="145" t="s">
        <v>24</v>
      </c>
      <c r="I160" s="17">
        <f>SUM(I154:I159)</f>
        <v>0</v>
      </c>
      <c r="J160" s="17">
        <f>SUM(J154:J159)</f>
        <v>23991017.549999997</v>
      </c>
      <c r="K160" s="17">
        <f>SUM(K154:K159)</f>
        <v>406438889.84999996</v>
      </c>
      <c r="L160" s="145" t="s">
        <v>24</v>
      </c>
      <c r="M160" s="17">
        <f>SUM(M154:M159)</f>
        <v>0</v>
      </c>
      <c r="N160" s="17">
        <f>SUM(N154:N159)</f>
        <v>24524215.07</v>
      </c>
      <c r="O160" s="17">
        <f>SUM(O154:O159)</f>
        <v>421021399.2100001</v>
      </c>
      <c r="P160" s="145" t="s">
        <v>24</v>
      </c>
      <c r="Q160" s="17">
        <f>SUM(Q154:Q159)</f>
        <v>0</v>
      </c>
      <c r="R160" s="17">
        <f>SUM(R154:R159)</f>
        <v>23457820.030000001</v>
      </c>
      <c r="S160" s="17">
        <f>SUM(S154:S159)</f>
        <v>391856380.62999994</v>
      </c>
    </row>
    <row r="161" spans="1:19" ht="13.8" thickTop="1" x14ac:dyDescent="0.25">
      <c r="A161" s="16">
        <f t="shared" si="25"/>
        <v>147</v>
      </c>
      <c r="B161" s="2"/>
      <c r="C161" s="18"/>
      <c r="D161" s="18"/>
      <c r="E161" s="18"/>
      <c r="F161" s="18"/>
      <c r="G161" s="18"/>
      <c r="H161" s="5"/>
      <c r="I161" s="18"/>
      <c r="J161" s="18"/>
      <c r="K161" s="18"/>
      <c r="L161" s="5"/>
      <c r="M161" s="18"/>
      <c r="N161" s="18"/>
      <c r="O161" s="18"/>
      <c r="P161" s="5"/>
      <c r="Q161" s="142"/>
      <c r="R161" s="18"/>
      <c r="S161" s="18"/>
    </row>
    <row r="162" spans="1:19" x14ac:dyDescent="0.25">
      <c r="A162" s="16">
        <f t="shared" si="25"/>
        <v>148</v>
      </c>
      <c r="B162" s="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140"/>
      <c r="R162" s="5"/>
      <c r="S162" s="5"/>
    </row>
    <row r="163" spans="1:19" x14ac:dyDescent="0.25">
      <c r="A163" s="16">
        <f t="shared" si="25"/>
        <v>149</v>
      </c>
      <c r="B163" s="1" t="s">
        <v>50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40"/>
      <c r="R163" s="5"/>
      <c r="S163" s="5"/>
    </row>
    <row r="164" spans="1:19" x14ac:dyDescent="0.25">
      <c r="A164" s="16">
        <f t="shared" si="25"/>
        <v>150</v>
      </c>
      <c r="B164" s="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40"/>
      <c r="R164" s="5"/>
      <c r="S164" s="5"/>
    </row>
    <row r="165" spans="1:19" x14ac:dyDescent="0.25">
      <c r="A165" s="16">
        <f t="shared" si="25"/>
        <v>151</v>
      </c>
      <c r="B165" s="1" t="s">
        <v>51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140"/>
      <c r="R165" s="5"/>
      <c r="S165" s="5"/>
    </row>
    <row r="166" spans="1:19" x14ac:dyDescent="0.25">
      <c r="A166" s="16">
        <f t="shared" si="25"/>
        <v>152</v>
      </c>
      <c r="B166" s="2"/>
      <c r="C166" s="5"/>
      <c r="D166" s="19"/>
      <c r="E166" s="19"/>
      <c r="F166" s="19"/>
      <c r="G166" s="19"/>
      <c r="H166" s="5"/>
      <c r="I166" s="19"/>
      <c r="J166" s="19"/>
      <c r="K166" s="19"/>
      <c r="L166" s="5"/>
      <c r="M166" s="5"/>
      <c r="N166" s="5"/>
      <c r="O166" s="5"/>
      <c r="P166" s="5"/>
      <c r="Q166" s="140"/>
      <c r="R166" s="5"/>
      <c r="S166" s="5"/>
    </row>
    <row r="167" spans="1:19" x14ac:dyDescent="0.25">
      <c r="A167" s="16">
        <f t="shared" si="25"/>
        <v>153</v>
      </c>
      <c r="B167" s="1" t="s">
        <v>52</v>
      </c>
      <c r="C167" s="5"/>
      <c r="D167" s="19"/>
      <c r="E167" s="19"/>
      <c r="F167" s="19"/>
      <c r="G167" s="19"/>
      <c r="H167" s="5"/>
      <c r="I167" s="19"/>
      <c r="J167" s="19"/>
      <c r="K167" s="19"/>
      <c r="L167" s="5"/>
      <c r="M167" s="5"/>
      <c r="N167" s="5"/>
      <c r="O167" s="5"/>
      <c r="P167" s="5"/>
      <c r="Q167" s="140"/>
      <c r="R167" s="5"/>
      <c r="S167" s="5"/>
    </row>
    <row r="168" spans="1:19" x14ac:dyDescent="0.25">
      <c r="A168" s="16">
        <f t="shared" si="25"/>
        <v>154</v>
      </c>
      <c r="B168" s="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x14ac:dyDescent="0.25">
      <c r="A169" s="16">
        <f t="shared" si="25"/>
        <v>155</v>
      </c>
      <c r="B169" s="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x14ac:dyDescent="0.25">
      <c r="A170" s="16">
        <f t="shared" si="25"/>
        <v>156</v>
      </c>
      <c r="B170" s="3" t="s">
        <v>53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x14ac:dyDescent="0.25">
      <c r="A171" s="16">
        <f t="shared" si="25"/>
        <v>157</v>
      </c>
      <c r="B171" s="3" t="s">
        <v>54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x14ac:dyDescent="0.25">
      <c r="A172" s="16">
        <f t="shared" si="25"/>
        <v>158</v>
      </c>
      <c r="B172" s="59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x14ac:dyDescent="0.25">
      <c r="A173" s="16">
        <f t="shared" si="25"/>
        <v>159</v>
      </c>
      <c r="B173" s="5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x14ac:dyDescent="0.25">
      <c r="A174" s="16">
        <f t="shared" si="25"/>
        <v>160</v>
      </c>
      <c r="B174" s="59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x14ac:dyDescent="0.25">
      <c r="A175" s="16">
        <f t="shared" si="25"/>
        <v>161</v>
      </c>
      <c r="B175" s="59" t="s">
        <v>1327</v>
      </c>
      <c r="C175" s="5">
        <f>SUM(M175:O175)</f>
        <v>28408</v>
      </c>
      <c r="D175" s="5">
        <f>SUM(Q175:S175)</f>
        <v>15021</v>
      </c>
      <c r="E175" s="5"/>
      <c r="F175" s="5"/>
      <c r="G175" s="5">
        <f>ROUND(SUM(C175:F175)/2,0)</f>
        <v>21715</v>
      </c>
      <c r="H175" s="5"/>
      <c r="I175" s="5">
        <f>(M175+Q175)/2</f>
        <v>0</v>
      </c>
      <c r="J175" s="5">
        <f>(N175+R175)/2</f>
        <v>9033.5</v>
      </c>
      <c r="K175" s="5">
        <f>(O175+S175)/2</f>
        <v>12681</v>
      </c>
      <c r="L175" s="5"/>
      <c r="M175" s="22">
        <v>0</v>
      </c>
      <c r="N175" s="22">
        <v>11952</v>
      </c>
      <c r="O175" s="22">
        <v>16456</v>
      </c>
      <c r="P175" s="5"/>
      <c r="Q175" s="22">
        <v>0</v>
      </c>
      <c r="R175" s="22">
        <v>6115</v>
      </c>
      <c r="S175" s="22">
        <v>8906</v>
      </c>
    </row>
    <row r="176" spans="1:19" x14ac:dyDescent="0.25">
      <c r="A176" s="16">
        <f t="shared" si="25"/>
        <v>162</v>
      </c>
      <c r="B176" s="59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x14ac:dyDescent="0.25">
      <c r="A177" s="16">
        <f t="shared" si="25"/>
        <v>163</v>
      </c>
      <c r="B177" s="136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x14ac:dyDescent="0.25">
      <c r="A178" s="16">
        <f t="shared" si="25"/>
        <v>164</v>
      </c>
      <c r="B178" s="3" t="s">
        <v>55</v>
      </c>
      <c r="C178" s="17">
        <f>SUM(C172:C177)</f>
        <v>28408</v>
      </c>
      <c r="D178" s="17">
        <f>SUM(D172:D177)</f>
        <v>15021</v>
      </c>
      <c r="E178" s="17">
        <f>SUM(E172:E177)</f>
        <v>0</v>
      </c>
      <c r="F178" s="17">
        <f>SUM(F172:F177)</f>
        <v>0</v>
      </c>
      <c r="G178" s="17">
        <f>SUM(G172:G177)</f>
        <v>21715</v>
      </c>
      <c r="H178" s="5"/>
      <c r="I178" s="17">
        <f>SUM(I172:I177)</f>
        <v>0</v>
      </c>
      <c r="J178" s="17">
        <f>SUM(J172:J177)</f>
        <v>9033.5</v>
      </c>
      <c r="K178" s="17">
        <f>SUM(K172:K177)</f>
        <v>12681</v>
      </c>
      <c r="L178" s="5"/>
      <c r="M178" s="17">
        <f>SUM(M172:M177)</f>
        <v>0</v>
      </c>
      <c r="N178" s="17">
        <f>SUM(N172:N177)</f>
        <v>11952</v>
      </c>
      <c r="O178" s="17">
        <f>SUM(O172:O177)</f>
        <v>16456</v>
      </c>
      <c r="P178" s="5"/>
      <c r="Q178" s="17">
        <f>SUM(Q172:Q177)</f>
        <v>0</v>
      </c>
      <c r="R178" s="17">
        <f>SUM(R172:R177)</f>
        <v>6115</v>
      </c>
      <c r="S178" s="17">
        <f>SUM(S172:S177)</f>
        <v>8906</v>
      </c>
    </row>
    <row r="179" spans="1:19" x14ac:dyDescent="0.25">
      <c r="H179" s="2"/>
      <c r="L179" s="2"/>
    </row>
    <row r="180" spans="1:19" x14ac:dyDescent="0.25">
      <c r="H180" s="2"/>
      <c r="L180" s="2"/>
    </row>
  </sheetData>
  <pageMargins left="0.75" right="0.25" top="0.5" bottom="0.5" header="0.25" footer="0.25"/>
  <pageSetup scale="94" fitToHeight="0" orientation="landscape" r:id="rId1"/>
  <headerFooter alignWithMargins="0">
    <oddHeader>&amp;RSTATEMENT AF
Page &amp;P of &amp;N</oddHeader>
  </headerFooter>
  <colBreaks count="1" manualBreakCount="1">
    <brk id="11" min="14" max="1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.109375" defaultRowHeight="14.4" x14ac:dyDescent="0.3"/>
  <cols>
    <col min="1" max="1" width="45.6640625" style="28" customWidth="1"/>
    <col min="2" max="3" width="9.109375" style="28"/>
    <col min="4" max="4" width="23.109375" style="28" customWidth="1"/>
    <col min="5" max="7" width="9.109375" style="28"/>
    <col min="8" max="8" width="45.6640625" style="28" customWidth="1"/>
    <col min="9" max="10" width="9.109375" style="28"/>
    <col min="11" max="13" width="17.6640625" style="28" customWidth="1"/>
    <col min="14" max="16384" width="9.109375" style="28"/>
  </cols>
  <sheetData>
    <row r="1" spans="1:23" x14ac:dyDescent="0.3">
      <c r="A1" s="30"/>
      <c r="B1" s="29" t="s">
        <v>604</v>
      </c>
      <c r="E1" s="51" t="s">
        <v>638</v>
      </c>
    </row>
    <row r="2" spans="1:23" x14ac:dyDescent="0.3">
      <c r="A2" s="31" t="s">
        <v>529</v>
      </c>
      <c r="B2" s="28" t="s">
        <v>444</v>
      </c>
      <c r="C2" s="28" t="s">
        <v>445</v>
      </c>
      <c r="D2" s="28" t="s">
        <v>446</v>
      </c>
      <c r="E2" s="28" t="s">
        <v>447</v>
      </c>
      <c r="F2" s="28" t="s">
        <v>448</v>
      </c>
      <c r="G2" s="28" t="s">
        <v>449</v>
      </c>
      <c r="H2" s="28" t="s">
        <v>450</v>
      </c>
      <c r="I2" s="28" t="s">
        <v>451</v>
      </c>
      <c r="J2" s="28" t="s">
        <v>452</v>
      </c>
      <c r="K2" s="35" t="s">
        <v>453</v>
      </c>
      <c r="L2" s="45" t="s">
        <v>454</v>
      </c>
      <c r="M2" s="28" t="s">
        <v>455</v>
      </c>
      <c r="N2" s="28" t="s">
        <v>456</v>
      </c>
      <c r="O2" s="28" t="s">
        <v>457</v>
      </c>
      <c r="P2" s="28" t="s">
        <v>458</v>
      </c>
      <c r="Q2" s="28" t="s">
        <v>459</v>
      </c>
      <c r="R2" s="28" t="s">
        <v>460</v>
      </c>
      <c r="S2" s="28" t="s">
        <v>461</v>
      </c>
      <c r="T2" s="28" t="s">
        <v>462</v>
      </c>
      <c r="U2" s="28" t="s">
        <v>463</v>
      </c>
      <c r="V2" s="28" t="s">
        <v>464</v>
      </c>
      <c r="W2" s="28" t="s">
        <v>465</v>
      </c>
    </row>
    <row r="3" spans="1:23" x14ac:dyDescent="0.3">
      <c r="A3" s="30" t="str">
        <f>VLOOKUP(I3,Table!$B$3:$C$277,2,FALSE)</f>
        <v>PROPERTY TAX - NEW METHOD - BOOK</v>
      </c>
      <c r="B3" s="28">
        <v>50</v>
      </c>
      <c r="C3" s="28">
        <v>140</v>
      </c>
      <c r="D3" s="28" t="s">
        <v>601</v>
      </c>
      <c r="E3" s="28" t="s">
        <v>466</v>
      </c>
      <c r="F3" s="28" t="s">
        <v>533</v>
      </c>
      <c r="G3" s="28">
        <v>2831001</v>
      </c>
      <c r="H3" s="28" t="s">
        <v>534</v>
      </c>
      <c r="I3" s="28" t="s">
        <v>535</v>
      </c>
      <c r="J3" s="28" t="s">
        <v>640</v>
      </c>
      <c r="K3" s="39">
        <v>-3481215.16</v>
      </c>
      <c r="L3" s="46">
        <v>-2053723.3</v>
      </c>
      <c r="M3" s="28">
        <v>-3481215.16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 t="s">
        <v>470</v>
      </c>
      <c r="V3" s="28" t="s">
        <v>641</v>
      </c>
      <c r="W3" s="28" t="s">
        <v>642</v>
      </c>
    </row>
    <row r="4" spans="1:23" x14ac:dyDescent="0.3">
      <c r="A4" s="30" t="str">
        <f>VLOOKUP(I4,Table!$B$3:$C$277,2,FALSE)</f>
        <v>ACCRUED BK PENSION EXPENSE</v>
      </c>
      <c r="B4" s="28">
        <v>50</v>
      </c>
      <c r="C4" s="28">
        <v>140</v>
      </c>
      <c r="D4" s="28" t="s">
        <v>601</v>
      </c>
      <c r="E4" s="28" t="s">
        <v>466</v>
      </c>
      <c r="F4" s="28" t="s">
        <v>533</v>
      </c>
      <c r="G4" s="28">
        <v>2831001</v>
      </c>
      <c r="H4" s="28" t="s">
        <v>56</v>
      </c>
      <c r="I4" s="28" t="s">
        <v>536</v>
      </c>
      <c r="J4" s="28" t="s">
        <v>640</v>
      </c>
      <c r="K4" s="39">
        <v>-27464605.129999999</v>
      </c>
      <c r="L4" s="46">
        <v>-26732652.739999998</v>
      </c>
      <c r="M4" s="28">
        <v>-27464605.129999999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 t="s">
        <v>470</v>
      </c>
      <c r="V4" s="28" t="s">
        <v>641</v>
      </c>
      <c r="W4" s="28" t="s">
        <v>642</v>
      </c>
    </row>
    <row r="5" spans="1:23" x14ac:dyDescent="0.3">
      <c r="A5" s="30" t="str">
        <f>VLOOKUP(I5,Table!$B$3:$C$277,2,FALSE)</f>
        <v>ACCRUED BK PENSION COSTS - SFAS 158</v>
      </c>
      <c r="B5" s="28">
        <v>50</v>
      </c>
      <c r="C5" s="28">
        <v>140</v>
      </c>
      <c r="D5" s="28" t="s">
        <v>601</v>
      </c>
      <c r="E5" s="28" t="s">
        <v>466</v>
      </c>
      <c r="F5" s="28" t="s">
        <v>533</v>
      </c>
      <c r="G5" s="28">
        <v>2831001</v>
      </c>
      <c r="H5" s="28" t="s">
        <v>88</v>
      </c>
      <c r="I5" s="28" t="s">
        <v>537</v>
      </c>
      <c r="J5" s="28" t="s">
        <v>640</v>
      </c>
      <c r="K5" s="39">
        <v>41906637.149999999</v>
      </c>
      <c r="L5" s="46">
        <v>41295435.299999997</v>
      </c>
      <c r="M5" s="28">
        <v>41906637.149999999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 t="s">
        <v>470</v>
      </c>
      <c r="V5" s="28" t="s">
        <v>641</v>
      </c>
      <c r="W5" s="28" t="s">
        <v>642</v>
      </c>
    </row>
    <row r="6" spans="1:23" x14ac:dyDescent="0.3">
      <c r="A6" s="30" t="str">
        <f>VLOOKUP(I6,Table!$B$3:$C$277,2,FALSE)</f>
        <v>DEFD SYS RELIABILITY COSTS &amp; CARRYING CHARGES</v>
      </c>
      <c r="B6" s="28">
        <v>50</v>
      </c>
      <c r="C6" s="28">
        <v>140</v>
      </c>
      <c r="D6" s="28" t="s">
        <v>601</v>
      </c>
      <c r="E6" s="28" t="s">
        <v>466</v>
      </c>
      <c r="F6" s="28" t="s">
        <v>533</v>
      </c>
      <c r="G6" s="28">
        <v>2831001</v>
      </c>
      <c r="H6" s="28" t="s">
        <v>89</v>
      </c>
      <c r="I6" s="28" t="s">
        <v>538</v>
      </c>
      <c r="J6" s="28" t="s">
        <v>640</v>
      </c>
      <c r="K6" s="39">
        <v>-26470.15</v>
      </c>
      <c r="L6" s="46">
        <v>-26470.15</v>
      </c>
      <c r="M6" s="28">
        <v>-26470.15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 t="s">
        <v>470</v>
      </c>
      <c r="V6" s="28" t="s">
        <v>641</v>
      </c>
      <c r="W6" s="28" t="s">
        <v>642</v>
      </c>
    </row>
    <row r="7" spans="1:23" x14ac:dyDescent="0.3">
      <c r="A7" s="30" t="str">
        <f>VLOOKUP(I7,Table!$B$3:$C$277,2,FALSE)</f>
        <v>DEFD EQUITY CARRY CHRGS-RELIABILITY CAPITAL</v>
      </c>
      <c r="B7" s="28">
        <v>50</v>
      </c>
      <c r="C7" s="28">
        <v>140</v>
      </c>
      <c r="D7" s="28" t="s">
        <v>601</v>
      </c>
      <c r="E7" s="28" t="s">
        <v>466</v>
      </c>
      <c r="F7" s="28" t="s">
        <v>533</v>
      </c>
      <c r="G7" s="28">
        <v>2831001</v>
      </c>
      <c r="H7" s="28" t="s">
        <v>90</v>
      </c>
      <c r="I7" s="28" t="s">
        <v>539</v>
      </c>
      <c r="J7" s="28" t="s">
        <v>640</v>
      </c>
      <c r="K7" s="39">
        <v>4566.8</v>
      </c>
      <c r="L7" s="46">
        <v>4566.8</v>
      </c>
      <c r="M7" s="28">
        <v>4566.8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 t="s">
        <v>470</v>
      </c>
      <c r="V7" s="28" t="s">
        <v>641</v>
      </c>
      <c r="W7" s="28" t="s">
        <v>642</v>
      </c>
    </row>
    <row r="8" spans="1:23" x14ac:dyDescent="0.3">
      <c r="A8" s="30" t="str">
        <f>VLOOKUP(I8,Table!$B$3:$C$277,2,FALSE)</f>
        <v>DEFD STORM DAMAGE</v>
      </c>
      <c r="B8" s="28">
        <v>50</v>
      </c>
      <c r="C8" s="28">
        <v>140</v>
      </c>
      <c r="D8" s="28" t="s">
        <v>601</v>
      </c>
      <c r="E8" s="28" t="s">
        <v>466</v>
      </c>
      <c r="F8" s="28" t="s">
        <v>533</v>
      </c>
      <c r="G8" s="28">
        <v>2831001</v>
      </c>
      <c r="H8" s="28" t="s">
        <v>109</v>
      </c>
      <c r="I8" s="28" t="s">
        <v>287</v>
      </c>
      <c r="J8" s="28" t="s">
        <v>640</v>
      </c>
      <c r="K8" s="39">
        <v>-25281917.199999999</v>
      </c>
      <c r="L8" s="46">
        <v>-18331896.050000001</v>
      </c>
      <c r="M8" s="28">
        <v>-25281917.199999999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 t="s">
        <v>470</v>
      </c>
      <c r="V8" s="28" t="s">
        <v>641</v>
      </c>
      <c r="W8" s="28" t="s">
        <v>642</v>
      </c>
    </row>
    <row r="9" spans="1:23" x14ac:dyDescent="0.3">
      <c r="A9" s="30" t="str">
        <f>VLOOKUP(I9,Table!$B$3:$C$277,2,FALSE)</f>
        <v>BK DEFL-DEMAND SIDE MNGMT EXP</v>
      </c>
      <c r="B9" s="28">
        <v>50</v>
      </c>
      <c r="C9" s="28">
        <v>140</v>
      </c>
      <c r="D9" s="28" t="s">
        <v>601</v>
      </c>
      <c r="E9" s="28" t="s">
        <v>466</v>
      </c>
      <c r="F9" s="28" t="s">
        <v>533</v>
      </c>
      <c r="G9" s="28">
        <v>2831001</v>
      </c>
      <c r="H9" s="28" t="s">
        <v>291</v>
      </c>
      <c r="I9" s="28" t="s">
        <v>290</v>
      </c>
      <c r="J9" s="28" t="s">
        <v>640</v>
      </c>
      <c r="K9" s="39">
        <v>-1245298.18</v>
      </c>
      <c r="L9" s="46">
        <v>-1576687.75</v>
      </c>
      <c r="M9" s="28">
        <v>-1245298.18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 t="s">
        <v>470</v>
      </c>
      <c r="V9" s="28" t="s">
        <v>641</v>
      </c>
      <c r="W9" s="28" t="s">
        <v>642</v>
      </c>
    </row>
    <row r="10" spans="1:23" x14ac:dyDescent="0.3">
      <c r="A10" s="30" t="str">
        <f>VLOOKUP(I10,Table!$B$3:$C$277,2,FALSE)</f>
        <v>BK DEFL - MACSS COSTS</v>
      </c>
      <c r="B10" s="28">
        <v>50</v>
      </c>
      <c r="C10" s="28">
        <v>140</v>
      </c>
      <c r="D10" s="28" t="s">
        <v>601</v>
      </c>
      <c r="E10" s="28" t="s">
        <v>466</v>
      </c>
      <c r="F10" s="28" t="s">
        <v>533</v>
      </c>
      <c r="G10" s="28">
        <v>2831001</v>
      </c>
      <c r="H10" s="28" t="s">
        <v>77</v>
      </c>
      <c r="I10" s="28" t="s">
        <v>540</v>
      </c>
      <c r="J10" s="28" t="s">
        <v>640</v>
      </c>
      <c r="K10" s="39">
        <v>-441889.74</v>
      </c>
      <c r="L10" s="46">
        <v>-247764.74</v>
      </c>
      <c r="M10" s="28">
        <v>-441889.74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 t="s">
        <v>470</v>
      </c>
      <c r="V10" s="28" t="s">
        <v>641</v>
      </c>
      <c r="W10" s="28" t="s">
        <v>642</v>
      </c>
    </row>
    <row r="11" spans="1:23" x14ac:dyDescent="0.3">
      <c r="A11" s="30" t="str">
        <f>VLOOKUP(I11,Table!$B$3:$C$277,2,FALSE)</f>
        <v>TRANSITION REGULATORY ASSETS</v>
      </c>
      <c r="B11" s="28">
        <v>50</v>
      </c>
      <c r="C11" s="28">
        <v>140</v>
      </c>
      <c r="D11" s="28" t="s">
        <v>601</v>
      </c>
      <c r="E11" s="28" t="s">
        <v>466</v>
      </c>
      <c r="F11" s="28" t="s">
        <v>533</v>
      </c>
      <c r="G11" s="28">
        <v>2831001</v>
      </c>
      <c r="H11" s="28" t="s">
        <v>78</v>
      </c>
      <c r="I11" s="28" t="s">
        <v>541</v>
      </c>
      <c r="J11" s="28" t="s">
        <v>640</v>
      </c>
      <c r="K11" s="39">
        <v>0.97</v>
      </c>
      <c r="L11" s="46">
        <v>0.97</v>
      </c>
      <c r="M11" s="28">
        <v>0.97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 t="s">
        <v>470</v>
      </c>
      <c r="V11" s="28" t="s">
        <v>641</v>
      </c>
      <c r="W11" s="28" t="s">
        <v>642</v>
      </c>
    </row>
    <row r="12" spans="1:23" x14ac:dyDescent="0.3">
      <c r="A12" s="30" t="str">
        <f>VLOOKUP(I12,Table!$B$3:$C$277,2,FALSE)</f>
        <v>REG ASSET-SFAS 158 - PENSIONS</v>
      </c>
      <c r="B12" s="28">
        <v>50</v>
      </c>
      <c r="C12" s="28">
        <v>140</v>
      </c>
      <c r="D12" s="28" t="s">
        <v>601</v>
      </c>
      <c r="E12" s="28" t="s">
        <v>466</v>
      </c>
      <c r="F12" s="28" t="s">
        <v>533</v>
      </c>
      <c r="G12" s="28">
        <v>2831001</v>
      </c>
      <c r="H12" s="28" t="s">
        <v>307</v>
      </c>
      <c r="I12" s="28" t="s">
        <v>306</v>
      </c>
      <c r="J12" s="28" t="s">
        <v>640</v>
      </c>
      <c r="K12" s="39">
        <v>-41906637.149999999</v>
      </c>
      <c r="L12" s="46">
        <v>-41295435.299999997</v>
      </c>
      <c r="M12" s="28">
        <v>-41906637.149999999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 t="s">
        <v>470</v>
      </c>
      <c r="V12" s="28" t="s">
        <v>641</v>
      </c>
      <c r="W12" s="28" t="s">
        <v>642</v>
      </c>
    </row>
    <row r="13" spans="1:23" x14ac:dyDescent="0.3">
      <c r="A13" s="30" t="str">
        <f>VLOOKUP(I13,Table!$B$3:$C$277,2,FALSE)</f>
        <v>REG ASSET-SFAS 158 - SERP</v>
      </c>
      <c r="B13" s="28">
        <v>50</v>
      </c>
      <c r="C13" s="28">
        <v>140</v>
      </c>
      <c r="D13" s="28" t="s">
        <v>601</v>
      </c>
      <c r="E13" s="28" t="s">
        <v>466</v>
      </c>
      <c r="F13" s="28" t="s">
        <v>533</v>
      </c>
      <c r="G13" s="28">
        <v>2831001</v>
      </c>
      <c r="H13" s="28" t="s">
        <v>309</v>
      </c>
      <c r="I13" s="28" t="s">
        <v>308</v>
      </c>
      <c r="J13" s="28" t="s">
        <v>640</v>
      </c>
      <c r="K13" s="39">
        <v>-219677.15</v>
      </c>
      <c r="L13" s="46">
        <v>-112091</v>
      </c>
      <c r="M13" s="28">
        <v>-219677.15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 t="s">
        <v>470</v>
      </c>
      <c r="V13" s="28" t="s">
        <v>641</v>
      </c>
      <c r="W13" s="28" t="s">
        <v>642</v>
      </c>
    </row>
    <row r="14" spans="1:23" x14ac:dyDescent="0.3">
      <c r="A14" s="30" t="str">
        <f>VLOOKUP(I14,Table!$B$3:$C$277,2,FALSE)</f>
        <v>REG ASSET-SFAS 158 - OPEB</v>
      </c>
      <c r="B14" s="28">
        <v>50</v>
      </c>
      <c r="C14" s="28">
        <v>140</v>
      </c>
      <c r="D14" s="28" t="s">
        <v>601</v>
      </c>
      <c r="E14" s="28" t="s">
        <v>466</v>
      </c>
      <c r="F14" s="28" t="s">
        <v>533</v>
      </c>
      <c r="G14" s="28">
        <v>2831001</v>
      </c>
      <c r="H14" s="28" t="s">
        <v>311</v>
      </c>
      <c r="I14" s="28" t="s">
        <v>310</v>
      </c>
      <c r="J14" s="28" t="s">
        <v>640</v>
      </c>
      <c r="K14" s="39">
        <v>160038.74</v>
      </c>
      <c r="L14" s="46">
        <v>-1354292.18</v>
      </c>
      <c r="M14" s="28">
        <v>160038.74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 t="s">
        <v>470</v>
      </c>
      <c r="V14" s="28" t="s">
        <v>641</v>
      </c>
      <c r="W14" s="28" t="s">
        <v>642</v>
      </c>
    </row>
    <row r="15" spans="1:23" x14ac:dyDescent="0.3">
      <c r="A15" s="30" t="str">
        <f>VLOOKUP(I15,Table!$B$3:$C$277,2,FALSE)</f>
        <v>REG ASSET-DEFD SEVERANCE COSTS</v>
      </c>
      <c r="B15" s="28">
        <v>50</v>
      </c>
      <c r="C15" s="28">
        <v>140</v>
      </c>
      <c r="D15" s="28" t="s">
        <v>601</v>
      </c>
      <c r="E15" s="28" t="s">
        <v>466</v>
      </c>
      <c r="F15" s="28" t="s">
        <v>533</v>
      </c>
      <c r="G15" s="28">
        <v>2831001</v>
      </c>
      <c r="H15" s="28" t="s">
        <v>130</v>
      </c>
      <c r="I15" s="28" t="s">
        <v>324</v>
      </c>
      <c r="J15" s="28" t="s">
        <v>640</v>
      </c>
      <c r="K15" s="39">
        <v>-593694.19999999995</v>
      </c>
      <c r="L15" s="46">
        <v>-329830.17</v>
      </c>
      <c r="M15" s="28">
        <v>-593694.19999999995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 t="s">
        <v>470</v>
      </c>
      <c r="V15" s="28" t="s">
        <v>641</v>
      </c>
      <c r="W15" s="28" t="s">
        <v>642</v>
      </c>
    </row>
    <row r="16" spans="1:23" x14ac:dyDescent="0.3">
      <c r="A16" s="30" t="str">
        <f>VLOOKUP(I16,Table!$B$3:$C$277,2,FALSE)</f>
        <v>REG ASSET-DEFD VA DEMAND RESPONSE PROGRAM</v>
      </c>
      <c r="B16" s="28">
        <v>50</v>
      </c>
      <c r="C16" s="28">
        <v>140</v>
      </c>
      <c r="D16" s="28" t="s">
        <v>601</v>
      </c>
      <c r="E16" s="28" t="s">
        <v>466</v>
      </c>
      <c r="F16" s="28" t="s">
        <v>533</v>
      </c>
      <c r="G16" s="28">
        <v>2831001</v>
      </c>
      <c r="H16" s="28" t="s">
        <v>127</v>
      </c>
      <c r="I16" s="28" t="s">
        <v>542</v>
      </c>
      <c r="J16" s="28" t="s">
        <v>640</v>
      </c>
      <c r="K16" s="39">
        <v>-4457806.99</v>
      </c>
      <c r="L16" s="46">
        <v>-5171615.54</v>
      </c>
      <c r="M16" s="28">
        <v>-4457806.99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 t="s">
        <v>470</v>
      </c>
      <c r="V16" s="28" t="s">
        <v>641</v>
      </c>
      <c r="W16" s="28" t="s">
        <v>642</v>
      </c>
    </row>
    <row r="17" spans="1:23" x14ac:dyDescent="0.3">
      <c r="A17" s="30" t="str">
        <f>VLOOKUP(I17,Table!$B$3:$C$277,2,FALSE)</f>
        <v>REG ASSET-WV VMP (VEGETATION MGMT) COSTS</v>
      </c>
      <c r="B17" s="28">
        <v>50</v>
      </c>
      <c r="C17" s="28">
        <v>140</v>
      </c>
      <c r="D17" s="28" t="s">
        <v>601</v>
      </c>
      <c r="E17" s="28" t="s">
        <v>466</v>
      </c>
      <c r="F17" s="28" t="s">
        <v>533</v>
      </c>
      <c r="G17" s="28">
        <v>2831001</v>
      </c>
      <c r="H17" s="28" t="s">
        <v>544</v>
      </c>
      <c r="I17" s="28" t="s">
        <v>545</v>
      </c>
      <c r="J17" s="28" t="s">
        <v>640</v>
      </c>
      <c r="K17" s="39">
        <v>-10694910.449999999</v>
      </c>
      <c r="L17" s="46">
        <v>-10353056.439999999</v>
      </c>
      <c r="M17" s="28">
        <v>-10694910.449999999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 t="s">
        <v>470</v>
      </c>
      <c r="V17" s="28" t="s">
        <v>641</v>
      </c>
      <c r="W17" s="28" t="s">
        <v>642</v>
      </c>
    </row>
    <row r="18" spans="1:23" x14ac:dyDescent="0.3">
      <c r="A18" s="30" t="str">
        <f>VLOOKUP(I18,Table!$B$3:$C$277,2,FALSE)</f>
        <v>REG ASSET-CARRYING CHARGES-WV VMP</v>
      </c>
      <c r="B18" s="28">
        <v>50</v>
      </c>
      <c r="C18" s="28">
        <v>140</v>
      </c>
      <c r="D18" s="28" t="s">
        <v>601</v>
      </c>
      <c r="E18" s="28" t="s">
        <v>466</v>
      </c>
      <c r="F18" s="28" t="s">
        <v>533</v>
      </c>
      <c r="G18" s="28">
        <v>2831001</v>
      </c>
      <c r="H18" s="28" t="s">
        <v>546</v>
      </c>
      <c r="I18" s="28" t="s">
        <v>547</v>
      </c>
      <c r="J18" s="28" t="s">
        <v>640</v>
      </c>
      <c r="K18" s="39">
        <v>-474631.81</v>
      </c>
      <c r="L18" s="46">
        <v>-889348.6</v>
      </c>
      <c r="M18" s="28">
        <v>-474631.81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 t="s">
        <v>470</v>
      </c>
      <c r="V18" s="28" t="s">
        <v>641</v>
      </c>
      <c r="W18" s="28" t="s">
        <v>642</v>
      </c>
    </row>
    <row r="19" spans="1:23" x14ac:dyDescent="0.3">
      <c r="A19" s="30" t="str">
        <f>VLOOKUP(I19,Table!$B$3:$C$277,2,FALSE)</f>
        <v>REG ASSET-COAL CO UNCOLL ACCTS</v>
      </c>
      <c r="B19" s="28">
        <v>50</v>
      </c>
      <c r="C19" s="28">
        <v>140</v>
      </c>
      <c r="D19" s="28" t="s">
        <v>601</v>
      </c>
      <c r="E19" s="28" t="s">
        <v>466</v>
      </c>
      <c r="F19" s="28" t="s">
        <v>533</v>
      </c>
      <c r="G19" s="28">
        <v>2831001</v>
      </c>
      <c r="H19" s="28" t="s">
        <v>605</v>
      </c>
      <c r="I19" s="28" t="s">
        <v>606</v>
      </c>
      <c r="J19" s="28" t="s">
        <v>640</v>
      </c>
      <c r="K19" s="39">
        <v>-1221208.3400000001</v>
      </c>
      <c r="L19" s="46">
        <v>-944708.35</v>
      </c>
      <c r="M19" s="28">
        <v>-1221208.3400000001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 t="s">
        <v>470</v>
      </c>
      <c r="V19" s="28" t="s">
        <v>641</v>
      </c>
      <c r="W19" s="28" t="s">
        <v>642</v>
      </c>
    </row>
    <row r="20" spans="1:23" x14ac:dyDescent="0.3">
      <c r="A20" s="30" t="str">
        <f>VLOOKUP(I20,Table!$B$3:$C$277,2,FALSE)</f>
        <v>REG ASSET-DEFD DEPREC-WV VEG MGT PROG</v>
      </c>
      <c r="B20" s="28">
        <v>50</v>
      </c>
      <c r="C20" s="28">
        <v>140</v>
      </c>
      <c r="D20" s="28" t="s">
        <v>601</v>
      </c>
      <c r="E20" s="28" t="s">
        <v>466</v>
      </c>
      <c r="F20" s="28" t="s">
        <v>533</v>
      </c>
      <c r="G20" s="28">
        <v>2831001</v>
      </c>
      <c r="H20" s="28" t="s">
        <v>651</v>
      </c>
      <c r="I20" s="28" t="s">
        <v>652</v>
      </c>
      <c r="J20" s="28" t="s">
        <v>640</v>
      </c>
      <c r="K20" s="39">
        <v>0</v>
      </c>
      <c r="L20" s="46">
        <v>-102065.4</v>
      </c>
      <c r="M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 t="s">
        <v>470</v>
      </c>
      <c r="V20" s="28" t="s">
        <v>641</v>
      </c>
      <c r="W20" s="28" t="s">
        <v>642</v>
      </c>
    </row>
    <row r="21" spans="1:23" x14ac:dyDescent="0.3">
      <c r="A21" s="30" t="str">
        <f>VLOOKUP(I21,Table!$B$3:$C$277,2,FALSE)</f>
        <v>REG ASSET-CAR CHGS-WV VMP-UNREC EQ</v>
      </c>
      <c r="B21" s="28">
        <v>50</v>
      </c>
      <c r="C21" s="28">
        <v>140</v>
      </c>
      <c r="D21" s="28" t="s">
        <v>601</v>
      </c>
      <c r="E21" s="28" t="s">
        <v>466</v>
      </c>
      <c r="F21" s="28" t="s">
        <v>533</v>
      </c>
      <c r="G21" s="28">
        <v>2831001</v>
      </c>
      <c r="H21" s="28" t="s">
        <v>653</v>
      </c>
      <c r="I21" s="28" t="s">
        <v>654</v>
      </c>
      <c r="J21" s="28" t="s">
        <v>640</v>
      </c>
      <c r="K21" s="39">
        <v>0</v>
      </c>
      <c r="L21" s="46">
        <v>-298271.53999999998</v>
      </c>
      <c r="M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 t="s">
        <v>470</v>
      </c>
      <c r="V21" s="28" t="s">
        <v>641</v>
      </c>
      <c r="W21" s="28" t="s">
        <v>642</v>
      </c>
    </row>
    <row r="22" spans="1:23" x14ac:dyDescent="0.3">
      <c r="A22" s="30" t="str">
        <f>VLOOKUP(I22,Table!$B$3:$C$277,2,FALSE)</f>
        <v>REG ASSET-WV BASE REVENUES</v>
      </c>
      <c r="B22" s="28">
        <v>50</v>
      </c>
      <c r="C22" s="28">
        <v>140</v>
      </c>
      <c r="D22" s="28" t="s">
        <v>601</v>
      </c>
      <c r="E22" s="28" t="s">
        <v>466</v>
      </c>
      <c r="F22" s="28" t="s">
        <v>533</v>
      </c>
      <c r="G22" s="28">
        <v>2831001</v>
      </c>
      <c r="H22" s="28" t="s">
        <v>655</v>
      </c>
      <c r="I22" s="28" t="s">
        <v>656</v>
      </c>
      <c r="J22" s="28" t="s">
        <v>640</v>
      </c>
      <c r="K22" s="39">
        <v>0</v>
      </c>
      <c r="L22" s="46">
        <v>-6181241.2800000003</v>
      </c>
      <c r="M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 t="s">
        <v>470</v>
      </c>
      <c r="V22" s="28" t="s">
        <v>641</v>
      </c>
      <c r="W22" s="28" t="s">
        <v>642</v>
      </c>
    </row>
    <row r="23" spans="1:23" x14ac:dyDescent="0.3">
      <c r="A23" s="30" t="str">
        <f>VLOOKUP(I23,Table!$B$3:$C$277,2,FALSE)</f>
        <v>REG ASSET-WV BASE REVENUES-CAR CHGS</v>
      </c>
      <c r="B23" s="28">
        <v>50</v>
      </c>
      <c r="C23" s="28">
        <v>140</v>
      </c>
      <c r="D23" s="28" t="s">
        <v>601</v>
      </c>
      <c r="E23" s="28" t="s">
        <v>466</v>
      </c>
      <c r="F23" s="28" t="s">
        <v>533</v>
      </c>
      <c r="G23" s="28">
        <v>2831001</v>
      </c>
      <c r="H23" s="28" t="s">
        <v>657</v>
      </c>
      <c r="I23" s="28" t="s">
        <v>658</v>
      </c>
      <c r="J23" s="28" t="s">
        <v>640</v>
      </c>
      <c r="K23" s="39">
        <v>0</v>
      </c>
      <c r="L23" s="46">
        <v>-322802.28000000003</v>
      </c>
      <c r="M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 t="s">
        <v>470</v>
      </c>
      <c r="V23" s="28" t="s">
        <v>641</v>
      </c>
      <c r="W23" s="28" t="s">
        <v>642</v>
      </c>
    </row>
    <row r="24" spans="1:23" x14ac:dyDescent="0.3">
      <c r="A24" s="30" t="str">
        <f>VLOOKUP(I24,Table!$B$3:$C$277,2,FALSE)</f>
        <v>REG ASSET-CAR CHGS-WV VMP RESERVE</v>
      </c>
      <c r="B24" s="28">
        <v>50</v>
      </c>
      <c r="C24" s="28">
        <v>140</v>
      </c>
      <c r="D24" s="28" t="s">
        <v>601</v>
      </c>
      <c r="E24" s="28" t="s">
        <v>466</v>
      </c>
      <c r="F24" s="28" t="s">
        <v>533</v>
      </c>
      <c r="G24" s="28">
        <v>2831001</v>
      </c>
      <c r="H24" s="28" t="s">
        <v>607</v>
      </c>
      <c r="I24" s="28" t="s">
        <v>608</v>
      </c>
      <c r="J24" s="28" t="s">
        <v>640</v>
      </c>
      <c r="K24" s="39">
        <v>243789.53</v>
      </c>
      <c r="L24" s="46">
        <v>658506.31999999995</v>
      </c>
      <c r="M24" s="28">
        <v>243789.53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 t="s">
        <v>470</v>
      </c>
      <c r="V24" s="28" t="s">
        <v>641</v>
      </c>
      <c r="W24" s="28" t="s">
        <v>642</v>
      </c>
    </row>
    <row r="25" spans="1:23" x14ac:dyDescent="0.3">
      <c r="A25" s="30" t="str">
        <f>VLOOKUP(I25,Table!$B$3:$C$277,2,FALSE)</f>
        <v>REG ASSET-VA EE-RAC EFFICIENT PRODUCTS</v>
      </c>
      <c r="B25" s="28">
        <v>50</v>
      </c>
      <c r="C25" s="28">
        <v>140</v>
      </c>
      <c r="D25" s="28" t="s">
        <v>601</v>
      </c>
      <c r="E25" s="28" t="s">
        <v>466</v>
      </c>
      <c r="F25" s="28" t="s">
        <v>533</v>
      </c>
      <c r="G25" s="28">
        <v>2831001</v>
      </c>
      <c r="H25" s="28" t="s">
        <v>609</v>
      </c>
      <c r="I25" s="28" t="s">
        <v>610</v>
      </c>
      <c r="J25" s="28" t="s">
        <v>640</v>
      </c>
      <c r="K25" s="39">
        <v>-1400.79</v>
      </c>
      <c r="L25" s="46">
        <v>0</v>
      </c>
      <c r="M25" s="28">
        <v>-1400.79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 t="s">
        <v>470</v>
      </c>
      <c r="V25" s="28" t="s">
        <v>641</v>
      </c>
      <c r="W25" s="28" t="s">
        <v>642</v>
      </c>
    </row>
    <row r="26" spans="1:23" x14ac:dyDescent="0.3">
      <c r="A26" s="30" t="str">
        <f>VLOOKUP(I26,Table!$B$3:$C$277,2,FALSE)</f>
        <v>REG ASSET-VA EE-RAC HOME ENERGY PROG</v>
      </c>
      <c r="B26" s="28">
        <v>50</v>
      </c>
      <c r="C26" s="28">
        <v>140</v>
      </c>
      <c r="D26" s="28" t="s">
        <v>601</v>
      </c>
      <c r="E26" s="28" t="s">
        <v>466</v>
      </c>
      <c r="F26" s="28" t="s">
        <v>533</v>
      </c>
      <c r="G26" s="28">
        <v>2831001</v>
      </c>
      <c r="H26" s="28" t="s">
        <v>611</v>
      </c>
      <c r="I26" s="28" t="s">
        <v>612</v>
      </c>
      <c r="J26" s="28" t="s">
        <v>640</v>
      </c>
      <c r="K26" s="39">
        <v>-13705.27</v>
      </c>
      <c r="L26" s="46">
        <v>0</v>
      </c>
      <c r="M26" s="28">
        <v>-13705.27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 t="s">
        <v>470</v>
      </c>
      <c r="V26" s="28" t="s">
        <v>641</v>
      </c>
      <c r="W26" s="28" t="s">
        <v>642</v>
      </c>
    </row>
    <row r="27" spans="1:23" x14ac:dyDescent="0.3">
      <c r="A27" s="30" t="str">
        <f>VLOOKUP(I27,Table!$B$3:$C$277,2,FALSE)</f>
        <v>REG ASSET-VA EE-RAC APPLIANCE RECYCLING</v>
      </c>
      <c r="B27" s="28">
        <v>50</v>
      </c>
      <c r="C27" s="28">
        <v>140</v>
      </c>
      <c r="D27" s="28" t="s">
        <v>601</v>
      </c>
      <c r="E27" s="28" t="s">
        <v>466</v>
      </c>
      <c r="F27" s="28" t="s">
        <v>533</v>
      </c>
      <c r="G27" s="28">
        <v>2831001</v>
      </c>
      <c r="H27" s="28" t="s">
        <v>613</v>
      </c>
      <c r="I27" s="28" t="s">
        <v>614</v>
      </c>
      <c r="J27" s="28" t="s">
        <v>640</v>
      </c>
      <c r="K27" s="39">
        <v>-638.54999999999995</v>
      </c>
      <c r="L27" s="46">
        <v>0</v>
      </c>
      <c r="M27" s="28">
        <v>-638.54999999999995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 t="s">
        <v>470</v>
      </c>
      <c r="V27" s="28" t="s">
        <v>641</v>
      </c>
      <c r="W27" s="28" t="s">
        <v>642</v>
      </c>
    </row>
    <row r="28" spans="1:23" x14ac:dyDescent="0.3">
      <c r="A28" s="30" t="str">
        <f>VLOOKUP(I28,Table!$B$3:$C$277,2,FALSE)</f>
        <v xml:space="preserve">REG ASSET-VA EE-RAC C&amp;I PRESCRIPTIVE </v>
      </c>
      <c r="B28" s="28">
        <v>50</v>
      </c>
      <c r="C28" s="28">
        <v>140</v>
      </c>
      <c r="D28" s="28" t="s">
        <v>601</v>
      </c>
      <c r="E28" s="28" t="s">
        <v>466</v>
      </c>
      <c r="F28" s="28" t="s">
        <v>533</v>
      </c>
      <c r="G28" s="28">
        <v>2831001</v>
      </c>
      <c r="H28" s="28" t="s">
        <v>615</v>
      </c>
      <c r="I28" s="28" t="s">
        <v>616</v>
      </c>
      <c r="J28" s="28" t="s">
        <v>640</v>
      </c>
      <c r="K28" s="39">
        <v>-7110.18</v>
      </c>
      <c r="L28" s="46">
        <v>-109807.18</v>
      </c>
      <c r="M28" s="28">
        <v>-7110.18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 t="s">
        <v>470</v>
      </c>
      <c r="V28" s="28" t="s">
        <v>641</v>
      </c>
      <c r="W28" s="28" t="s">
        <v>642</v>
      </c>
    </row>
    <row r="29" spans="1:23" x14ac:dyDescent="0.3">
      <c r="A29" s="30" t="str">
        <f>VLOOKUP(I29,Table!$B$3:$C$277,2,FALSE)</f>
        <v xml:space="preserve">REG ASSET-VA EE-RAC MOBILE HOME ES </v>
      </c>
      <c r="B29" s="28">
        <v>50</v>
      </c>
      <c r="C29" s="28">
        <v>140</v>
      </c>
      <c r="D29" s="28" t="s">
        <v>601</v>
      </c>
      <c r="E29" s="28" t="s">
        <v>466</v>
      </c>
      <c r="F29" s="28" t="s">
        <v>533</v>
      </c>
      <c r="G29" s="28">
        <v>2831001</v>
      </c>
      <c r="H29" s="28" t="s">
        <v>617</v>
      </c>
      <c r="I29" s="28" t="s">
        <v>618</v>
      </c>
      <c r="J29" s="28" t="s">
        <v>640</v>
      </c>
      <c r="K29" s="39">
        <v>-506.31</v>
      </c>
      <c r="L29" s="46">
        <v>0</v>
      </c>
      <c r="M29" s="28">
        <v>-506.31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 t="s">
        <v>470</v>
      </c>
      <c r="V29" s="28" t="s">
        <v>641</v>
      </c>
      <c r="W29" s="28" t="s">
        <v>642</v>
      </c>
    </row>
    <row r="30" spans="1:23" x14ac:dyDescent="0.3">
      <c r="A30" s="30" t="str">
        <f>VLOOKUP(I30,Table!$B$3:$C$277,2,FALSE)</f>
        <v>REG ASSET-VA EE-RAC EQUITY MARGIN</v>
      </c>
      <c r="B30" s="28">
        <v>50</v>
      </c>
      <c r="C30" s="28">
        <v>140</v>
      </c>
      <c r="D30" s="28" t="s">
        <v>601</v>
      </c>
      <c r="E30" s="28" t="s">
        <v>466</v>
      </c>
      <c r="F30" s="28" t="s">
        <v>533</v>
      </c>
      <c r="G30" s="28">
        <v>2831001</v>
      </c>
      <c r="H30" s="28" t="s">
        <v>619</v>
      </c>
      <c r="I30" s="28" t="s">
        <v>620</v>
      </c>
      <c r="J30" s="28" t="s">
        <v>640</v>
      </c>
      <c r="K30" s="39">
        <v>2065.66</v>
      </c>
      <c r="L30" s="46">
        <v>18872.34</v>
      </c>
      <c r="M30" s="28">
        <v>2065.66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 t="s">
        <v>470</v>
      </c>
      <c r="V30" s="28" t="s">
        <v>641</v>
      </c>
      <c r="W30" s="28" t="s">
        <v>642</v>
      </c>
    </row>
    <row r="31" spans="1:23" x14ac:dyDescent="0.3">
      <c r="A31" s="30" t="str">
        <f>VLOOKUP(I31,Table!$B$3:$C$277,2,FALSE)</f>
        <v>REG ASSET-WV EE/DR-COMPANY FUNDED</v>
      </c>
      <c r="B31" s="28">
        <v>50</v>
      </c>
      <c r="C31" s="28">
        <v>140</v>
      </c>
      <c r="D31" s="28" t="s">
        <v>601</v>
      </c>
      <c r="E31" s="28" t="s">
        <v>466</v>
      </c>
      <c r="F31" s="28" t="s">
        <v>533</v>
      </c>
      <c r="G31" s="28">
        <v>2831001</v>
      </c>
      <c r="H31" s="28" t="s">
        <v>659</v>
      </c>
      <c r="I31" s="28" t="s">
        <v>660</v>
      </c>
      <c r="J31" s="28" t="s">
        <v>640</v>
      </c>
      <c r="K31" s="39">
        <v>0</v>
      </c>
      <c r="L31" s="46">
        <v>-124678.75</v>
      </c>
      <c r="M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 t="s">
        <v>470</v>
      </c>
      <c r="V31" s="28" t="s">
        <v>641</v>
      </c>
      <c r="W31" s="28" t="s">
        <v>642</v>
      </c>
    </row>
    <row r="32" spans="1:23" x14ac:dyDescent="0.3">
      <c r="A32" s="30" t="str">
        <f>VLOOKUP(I32,Table!$B$3:$C$277,2,FALSE)</f>
        <v>REG ASSET-WV PROV SURCREDIT-SPEC CTRCT</v>
      </c>
      <c r="B32" s="28">
        <v>50</v>
      </c>
      <c r="C32" s="28">
        <v>140</v>
      </c>
      <c r="D32" s="28" t="s">
        <v>601</v>
      </c>
      <c r="E32" s="28" t="s">
        <v>466</v>
      </c>
      <c r="F32" s="28" t="s">
        <v>533</v>
      </c>
      <c r="G32" s="28">
        <v>2831001</v>
      </c>
      <c r="H32" s="28" t="s">
        <v>661</v>
      </c>
      <c r="I32" s="28" t="s">
        <v>662</v>
      </c>
      <c r="J32" s="28" t="s">
        <v>640</v>
      </c>
      <c r="K32" s="39">
        <v>0</v>
      </c>
      <c r="L32" s="46">
        <v>517674.59</v>
      </c>
      <c r="M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 t="s">
        <v>470</v>
      </c>
      <c r="V32" s="28" t="s">
        <v>641</v>
      </c>
      <c r="W32" s="28" t="s">
        <v>642</v>
      </c>
    </row>
    <row r="33" spans="1:23" x14ac:dyDescent="0.3">
      <c r="A33" s="30" t="str">
        <f>VLOOKUP(I33,Table!$B$3:$C$277,2,FALSE)</f>
        <v>REG ASSET-WV PROV SURCREDIT-CONTRA</v>
      </c>
      <c r="B33" s="28">
        <v>50</v>
      </c>
      <c r="C33" s="28">
        <v>140</v>
      </c>
      <c r="D33" s="28" t="s">
        <v>601</v>
      </c>
      <c r="E33" s="28" t="s">
        <v>466</v>
      </c>
      <c r="F33" s="28" t="s">
        <v>533</v>
      </c>
      <c r="G33" s="28">
        <v>2831001</v>
      </c>
      <c r="H33" s="28" t="s">
        <v>663</v>
      </c>
      <c r="I33" s="28" t="s">
        <v>664</v>
      </c>
      <c r="J33" s="28" t="s">
        <v>640</v>
      </c>
      <c r="K33" s="39">
        <v>0</v>
      </c>
      <c r="L33" s="46">
        <v>-517674.59</v>
      </c>
      <c r="M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 t="s">
        <v>470</v>
      </c>
      <c r="V33" s="28" t="s">
        <v>641</v>
      </c>
      <c r="W33" s="28" t="s">
        <v>642</v>
      </c>
    </row>
    <row r="34" spans="1:23" x14ac:dyDescent="0.3">
      <c r="A34" s="30" t="str">
        <f>VLOOKUP(I34,Table!$B$3:$C$277,2,FALSE)</f>
        <v>REG ASSET-BASE REV EQUITY CAR CHG-WV</v>
      </c>
      <c r="B34" s="28">
        <v>50</v>
      </c>
      <c r="C34" s="28">
        <v>140</v>
      </c>
      <c r="D34" s="28" t="s">
        <v>601</v>
      </c>
      <c r="E34" s="28" t="s">
        <v>466</v>
      </c>
      <c r="F34" s="28" t="s">
        <v>533</v>
      </c>
      <c r="G34" s="28">
        <v>2831001</v>
      </c>
      <c r="H34" s="28" t="s">
        <v>665</v>
      </c>
      <c r="I34" s="28" t="s">
        <v>666</v>
      </c>
      <c r="J34" s="28" t="s">
        <v>640</v>
      </c>
      <c r="K34" s="39">
        <v>0</v>
      </c>
      <c r="L34" s="46">
        <v>158273.85999999999</v>
      </c>
      <c r="M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 t="s">
        <v>470</v>
      </c>
      <c r="V34" s="28" t="s">
        <v>641</v>
      </c>
      <c r="W34" s="28" t="s">
        <v>642</v>
      </c>
    </row>
    <row r="35" spans="1:23" x14ac:dyDescent="0.3">
      <c r="A35" s="30" t="str">
        <f>VLOOKUP(I35,Table!$B$3:$C$277,2,FALSE)</f>
        <v>BOOK LEASES CAPITALIZED FOR TAX</v>
      </c>
      <c r="B35" s="28">
        <v>50</v>
      </c>
      <c r="C35" s="28">
        <v>140</v>
      </c>
      <c r="D35" s="28" t="s">
        <v>601</v>
      </c>
      <c r="E35" s="28" t="s">
        <v>466</v>
      </c>
      <c r="F35" s="28" t="s">
        <v>533</v>
      </c>
      <c r="G35" s="28">
        <v>2831001</v>
      </c>
      <c r="H35" s="28" t="s">
        <v>91</v>
      </c>
      <c r="I35" s="28" t="s">
        <v>400</v>
      </c>
      <c r="J35" s="28" t="s">
        <v>640</v>
      </c>
      <c r="K35" s="39">
        <v>-1600782.4</v>
      </c>
      <c r="L35" s="46">
        <v>-1629658.1</v>
      </c>
      <c r="M35" s="28">
        <v>-1600782.4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 t="s">
        <v>470</v>
      </c>
      <c r="V35" s="28" t="s">
        <v>641</v>
      </c>
      <c r="W35" s="28" t="s">
        <v>642</v>
      </c>
    </row>
    <row r="36" spans="1:23" x14ac:dyDescent="0.3">
      <c r="A36" s="30" t="str">
        <f>VLOOKUP(I36,Table!$B$3:$C$277,2,FALSE)</f>
        <v>CAPITALIZED SOFTWARE COST - BOOK</v>
      </c>
      <c r="B36" s="28">
        <v>50</v>
      </c>
      <c r="C36" s="28">
        <v>140</v>
      </c>
      <c r="D36" s="28" t="s">
        <v>601</v>
      </c>
      <c r="E36" s="28" t="s">
        <v>466</v>
      </c>
      <c r="F36" s="28" t="s">
        <v>533</v>
      </c>
      <c r="G36" s="28">
        <v>2831001</v>
      </c>
      <c r="H36" s="28" t="s">
        <v>548</v>
      </c>
      <c r="I36" s="28" t="s">
        <v>402</v>
      </c>
      <c r="J36" s="28" t="s">
        <v>640</v>
      </c>
      <c r="K36" s="39">
        <v>-6195151.8499999996</v>
      </c>
      <c r="L36" s="46">
        <v>-7134658.5999999996</v>
      </c>
      <c r="M36" s="28">
        <v>-6195151.8499999996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 t="s">
        <v>470</v>
      </c>
      <c r="V36" s="28" t="s">
        <v>641</v>
      </c>
      <c r="W36" s="28" t="s">
        <v>642</v>
      </c>
    </row>
    <row r="37" spans="1:23" x14ac:dyDescent="0.3">
      <c r="A37" s="30" t="str">
        <f>VLOOKUP(I37,Table!$B$3:$C$277,2,FALSE)</f>
        <v>LOSS ON REACQUIRED DEBT</v>
      </c>
      <c r="B37" s="28">
        <v>50</v>
      </c>
      <c r="C37" s="28">
        <v>140</v>
      </c>
      <c r="D37" s="28" t="s">
        <v>601</v>
      </c>
      <c r="E37" s="28" t="s">
        <v>466</v>
      </c>
      <c r="F37" s="28" t="s">
        <v>533</v>
      </c>
      <c r="G37" s="28">
        <v>2831001</v>
      </c>
      <c r="H37" s="28" t="s">
        <v>42</v>
      </c>
      <c r="I37" s="28" t="s">
        <v>420</v>
      </c>
      <c r="J37" s="28" t="s">
        <v>640</v>
      </c>
      <c r="K37" s="39">
        <v>-10813198.880000001</v>
      </c>
      <c r="L37" s="46">
        <v>-10351501.279999999</v>
      </c>
      <c r="M37" s="28">
        <v>-10813198.880000001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 t="s">
        <v>470</v>
      </c>
      <c r="V37" s="28" t="s">
        <v>641</v>
      </c>
      <c r="W37" s="28" t="s">
        <v>642</v>
      </c>
    </row>
    <row r="38" spans="1:23" x14ac:dyDescent="0.3">
      <c r="A38" s="30" t="str">
        <f>VLOOKUP(I38,Table!$B$3:$C$277,2,FALSE)</f>
        <v>SFAS 106-MEDICARE SUBSIDY-(PPACA)-REG ASSET</v>
      </c>
      <c r="B38" s="28">
        <v>50</v>
      </c>
      <c r="C38" s="28">
        <v>140</v>
      </c>
      <c r="D38" s="28" t="s">
        <v>601</v>
      </c>
      <c r="E38" s="28" t="s">
        <v>466</v>
      </c>
      <c r="F38" s="28" t="s">
        <v>533</v>
      </c>
      <c r="G38" s="28">
        <v>2831001</v>
      </c>
      <c r="H38" s="28" t="s">
        <v>549</v>
      </c>
      <c r="I38" s="28" t="s">
        <v>430</v>
      </c>
      <c r="J38" s="28" t="s">
        <v>640</v>
      </c>
      <c r="K38" s="39">
        <v>-967835.14</v>
      </c>
      <c r="L38" s="46">
        <v>-860297.92</v>
      </c>
      <c r="M38" s="28">
        <v>-967835.14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 t="s">
        <v>470</v>
      </c>
      <c r="V38" s="28" t="s">
        <v>641</v>
      </c>
      <c r="W38" s="28" t="s">
        <v>642</v>
      </c>
    </row>
    <row r="39" spans="1:23" x14ac:dyDescent="0.3">
      <c r="A39" s="30" t="str">
        <f>VLOOKUP(I39,Table!$B$3:$C$277,2,FALSE)</f>
        <v>REG ASSET - ACCRUED SFAS 112</v>
      </c>
      <c r="B39" s="28">
        <v>50</v>
      </c>
      <c r="C39" s="28">
        <v>140</v>
      </c>
      <c r="D39" s="28" t="s">
        <v>601</v>
      </c>
      <c r="E39" s="28" t="s">
        <v>466</v>
      </c>
      <c r="F39" s="28" t="s">
        <v>533</v>
      </c>
      <c r="G39" s="28">
        <v>2831001</v>
      </c>
      <c r="H39" s="28" t="s">
        <v>550</v>
      </c>
      <c r="I39" s="28" t="s">
        <v>441</v>
      </c>
      <c r="J39" s="28" t="s">
        <v>640</v>
      </c>
      <c r="K39" s="39">
        <v>-3309029.35</v>
      </c>
      <c r="L39" s="46">
        <v>-3421814.57</v>
      </c>
      <c r="M39" s="28">
        <v>-3309029.35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 t="s">
        <v>470</v>
      </c>
      <c r="V39" s="28" t="s">
        <v>641</v>
      </c>
      <c r="W39" s="28" t="s">
        <v>642</v>
      </c>
    </row>
    <row r="40" spans="1:23" x14ac:dyDescent="0.3">
      <c r="A40" s="30" t="str">
        <f>VLOOKUP(I40,Table!$B$3:$C$277,2,FALSE)</f>
        <v>NOL - STATE C/F - DEF STATE TAX ASSET - L/T</v>
      </c>
      <c r="B40" s="28">
        <v>50</v>
      </c>
      <c r="C40" s="28">
        <v>215</v>
      </c>
      <c r="D40" s="28" t="s">
        <v>602</v>
      </c>
      <c r="E40" s="28" t="s">
        <v>466</v>
      </c>
      <c r="F40" s="28" t="s">
        <v>533</v>
      </c>
      <c r="G40" s="28">
        <v>2831001</v>
      </c>
      <c r="H40" s="28" t="s">
        <v>551</v>
      </c>
      <c r="I40" s="28" t="s">
        <v>552</v>
      </c>
      <c r="J40" s="28" t="s">
        <v>640</v>
      </c>
      <c r="K40" s="39">
        <v>-537936.07999999996</v>
      </c>
      <c r="L40" s="46">
        <v>0</v>
      </c>
      <c r="M40" s="28">
        <v>-537936.07999999996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 t="s">
        <v>470</v>
      </c>
      <c r="V40" s="28" t="s">
        <v>641</v>
      </c>
      <c r="W40" s="28" t="s">
        <v>642</v>
      </c>
    </row>
    <row r="41" spans="1:23" x14ac:dyDescent="0.3">
      <c r="A41" s="30" t="str">
        <f>VLOOKUP(I41,Table!$B$3:$C$277,2,FALSE)</f>
        <v>SW - UNDER RECOVERY FUEL COST</v>
      </c>
      <c r="B41" s="28">
        <v>50</v>
      </c>
      <c r="C41" s="28">
        <v>215</v>
      </c>
      <c r="D41" s="28" t="s">
        <v>602</v>
      </c>
      <c r="E41" s="28" t="s">
        <v>466</v>
      </c>
      <c r="F41" s="28" t="s">
        <v>533</v>
      </c>
      <c r="G41" s="28">
        <v>2831001</v>
      </c>
      <c r="H41" s="28" t="s">
        <v>553</v>
      </c>
      <c r="I41" s="28" t="s">
        <v>554</v>
      </c>
      <c r="J41" s="28" t="s">
        <v>640</v>
      </c>
      <c r="K41" s="39">
        <v>-20704379.879999999</v>
      </c>
      <c r="L41" s="46">
        <v>-21274136.489999998</v>
      </c>
      <c r="M41" s="28">
        <v>-20704379.879999999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 t="s">
        <v>470</v>
      </c>
      <c r="V41" s="28" t="s">
        <v>641</v>
      </c>
      <c r="W41" s="28" t="s">
        <v>642</v>
      </c>
    </row>
    <row r="42" spans="1:23" x14ac:dyDescent="0.3">
      <c r="A42" s="30" t="str">
        <f>VLOOKUP(I42,Table!$B$3:$C$277,2,FALSE)</f>
        <v>SV - UNDER RECOVERY FUEL COST</v>
      </c>
      <c r="B42" s="28">
        <v>50</v>
      </c>
      <c r="C42" s="28">
        <v>215</v>
      </c>
      <c r="D42" s="28" t="s">
        <v>602</v>
      </c>
      <c r="E42" s="28" t="s">
        <v>466</v>
      </c>
      <c r="F42" s="28" t="s">
        <v>533</v>
      </c>
      <c r="G42" s="28">
        <v>2831001</v>
      </c>
      <c r="H42" s="28" t="s">
        <v>555</v>
      </c>
      <c r="I42" s="28" t="s">
        <v>556</v>
      </c>
      <c r="J42" s="28" t="s">
        <v>640</v>
      </c>
      <c r="K42" s="39">
        <v>-9554796.0500000007</v>
      </c>
      <c r="L42" s="46">
        <v>-2156899.7200000002</v>
      </c>
      <c r="M42" s="28">
        <v>-9554796.0500000007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 t="s">
        <v>470</v>
      </c>
      <c r="V42" s="28" t="s">
        <v>641</v>
      </c>
      <c r="W42" s="28" t="s">
        <v>642</v>
      </c>
    </row>
    <row r="43" spans="1:23" x14ac:dyDescent="0.3">
      <c r="A43" s="30" t="str">
        <f>VLOOKUP(I43,Table!$B$3:$C$277,2,FALSE)</f>
        <v>DEFD EQUITY CARRY CHGS - WV-ENEC</v>
      </c>
      <c r="B43" s="28">
        <v>50</v>
      </c>
      <c r="C43" s="28">
        <v>215</v>
      </c>
      <c r="D43" s="28" t="s">
        <v>602</v>
      </c>
      <c r="E43" s="28" t="s">
        <v>466</v>
      </c>
      <c r="F43" s="28" t="s">
        <v>533</v>
      </c>
      <c r="G43" s="28">
        <v>2831001</v>
      </c>
      <c r="H43" s="28" t="s">
        <v>110</v>
      </c>
      <c r="I43" s="28" t="s">
        <v>621</v>
      </c>
      <c r="J43" s="28" t="s">
        <v>640</v>
      </c>
      <c r="K43" s="39">
        <v>221361.11</v>
      </c>
      <c r="L43" s="46">
        <v>245477.66</v>
      </c>
      <c r="M43" s="28">
        <v>221361.11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 t="s">
        <v>470</v>
      </c>
      <c r="V43" s="28" t="s">
        <v>641</v>
      </c>
      <c r="W43" s="28" t="s">
        <v>642</v>
      </c>
    </row>
    <row r="44" spans="1:23" x14ac:dyDescent="0.3">
      <c r="A44" s="30" t="str">
        <f>VLOOKUP(I44,Table!$B$3:$C$277,2,FALSE)</f>
        <v>PROPERTY TAX - NEW METHOD - BOOK</v>
      </c>
      <c r="B44" s="28">
        <v>50</v>
      </c>
      <c r="C44" s="28">
        <v>215</v>
      </c>
      <c r="D44" s="28" t="s">
        <v>602</v>
      </c>
      <c r="E44" s="28" t="s">
        <v>466</v>
      </c>
      <c r="F44" s="28" t="s">
        <v>533</v>
      </c>
      <c r="G44" s="28">
        <v>2831001</v>
      </c>
      <c r="H44" s="28" t="s">
        <v>534</v>
      </c>
      <c r="I44" s="28" t="s">
        <v>535</v>
      </c>
      <c r="J44" s="28" t="s">
        <v>640</v>
      </c>
      <c r="K44" s="39">
        <v>-42402.7</v>
      </c>
      <c r="L44" s="46">
        <v>-1421254.4</v>
      </c>
      <c r="M44" s="28">
        <v>-42402.7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 t="s">
        <v>470</v>
      </c>
      <c r="V44" s="28" t="s">
        <v>641</v>
      </c>
      <c r="W44" s="28" t="s">
        <v>642</v>
      </c>
    </row>
    <row r="45" spans="1:23" x14ac:dyDescent="0.3">
      <c r="A45" s="30" t="str">
        <f>VLOOKUP(I45,Table!$B$3:$C$277,2,FALSE)</f>
        <v>PROP TX-STATE 2 OLD METHOD-TX</v>
      </c>
      <c r="B45" s="28">
        <v>50</v>
      </c>
      <c r="C45" s="28">
        <v>215</v>
      </c>
      <c r="D45" s="28" t="s">
        <v>602</v>
      </c>
      <c r="E45" s="28" t="s">
        <v>466</v>
      </c>
      <c r="F45" s="28" t="s">
        <v>533</v>
      </c>
      <c r="G45" s="28">
        <v>2831001</v>
      </c>
      <c r="H45" s="28" t="s">
        <v>558</v>
      </c>
      <c r="I45" s="28" t="s">
        <v>559</v>
      </c>
      <c r="J45" s="28" t="s">
        <v>640</v>
      </c>
      <c r="K45" s="39">
        <v>-1897034</v>
      </c>
      <c r="L45" s="46">
        <v>-0.05</v>
      </c>
      <c r="M45" s="28">
        <v>-1897034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 t="s">
        <v>470</v>
      </c>
      <c r="V45" s="28" t="s">
        <v>641</v>
      </c>
      <c r="W45" s="28" t="s">
        <v>642</v>
      </c>
    </row>
    <row r="46" spans="1:23" x14ac:dyDescent="0.3">
      <c r="A46" s="30" t="str">
        <f>VLOOKUP(I46,Table!$B$3:$C$277,2,FALSE)</f>
        <v>DEFD TAX GAIN - APCO WV SEC REG ASSET</v>
      </c>
      <c r="B46" s="28">
        <v>50</v>
      </c>
      <c r="C46" s="28">
        <v>215</v>
      </c>
      <c r="D46" s="28" t="s">
        <v>602</v>
      </c>
      <c r="E46" s="28" t="s">
        <v>466</v>
      </c>
      <c r="F46" s="28" t="s">
        <v>533</v>
      </c>
      <c r="G46" s="28">
        <v>2831001</v>
      </c>
      <c r="H46" s="28" t="s">
        <v>133</v>
      </c>
      <c r="I46" s="28" t="s">
        <v>560</v>
      </c>
      <c r="J46" s="28" t="s">
        <v>640</v>
      </c>
      <c r="K46" s="39">
        <v>-116187034.25</v>
      </c>
      <c r="L46" s="46">
        <v>-108157386.05</v>
      </c>
      <c r="M46" s="28">
        <v>-116187034.25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 t="s">
        <v>470</v>
      </c>
      <c r="V46" s="28" t="s">
        <v>641</v>
      </c>
      <c r="W46" s="28" t="s">
        <v>642</v>
      </c>
    </row>
    <row r="47" spans="1:23" x14ac:dyDescent="0.3">
      <c r="A47" s="30" t="str">
        <f>VLOOKUP(I47,Table!$B$3:$C$277,2,FALSE)</f>
        <v>MTM BK GAIN - A/L - TAX DEFL</v>
      </c>
      <c r="B47" s="28">
        <v>50</v>
      </c>
      <c r="C47" s="28">
        <v>215</v>
      </c>
      <c r="D47" s="28" t="s">
        <v>602</v>
      </c>
      <c r="E47" s="28" t="s">
        <v>466</v>
      </c>
      <c r="F47" s="28" t="s">
        <v>533</v>
      </c>
      <c r="G47" s="28">
        <v>2831001</v>
      </c>
      <c r="H47" s="28" t="s">
        <v>561</v>
      </c>
      <c r="I47" s="28" t="s">
        <v>278</v>
      </c>
      <c r="J47" s="28" t="s">
        <v>640</v>
      </c>
      <c r="K47" s="39">
        <v>-4717668.67</v>
      </c>
      <c r="L47" s="46">
        <v>-757910.42</v>
      </c>
      <c r="M47" s="28">
        <v>-4717668.67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 t="s">
        <v>470</v>
      </c>
      <c r="V47" s="28" t="s">
        <v>641</v>
      </c>
      <c r="W47" s="28" t="s">
        <v>642</v>
      </c>
    </row>
    <row r="48" spans="1:23" x14ac:dyDescent="0.3">
      <c r="A48" s="30" t="str">
        <f>VLOOKUP(I48,Table!$B$3:$C$277,2,FALSE)</f>
        <v>MTM BK GAIN - A/L - TAX DEFL</v>
      </c>
      <c r="B48" s="28">
        <v>50</v>
      </c>
      <c r="C48" s="28">
        <v>215</v>
      </c>
      <c r="D48" s="28" t="s">
        <v>602</v>
      </c>
      <c r="E48" s="28" t="s">
        <v>466</v>
      </c>
      <c r="F48" s="28" t="s">
        <v>533</v>
      </c>
      <c r="G48" s="28">
        <v>2831001</v>
      </c>
      <c r="H48" s="28" t="s">
        <v>562</v>
      </c>
      <c r="I48" s="28" t="s">
        <v>563</v>
      </c>
      <c r="J48" s="28" t="s">
        <v>640</v>
      </c>
      <c r="K48" s="39">
        <v>153922.07</v>
      </c>
      <c r="L48" s="46">
        <v>153922.07</v>
      </c>
      <c r="M48" s="28">
        <v>153922.07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 t="s">
        <v>470</v>
      </c>
      <c r="V48" s="28" t="s">
        <v>641</v>
      </c>
      <c r="W48" s="28" t="s">
        <v>642</v>
      </c>
    </row>
    <row r="49" spans="1:23" x14ac:dyDescent="0.3">
      <c r="A49" s="30" t="str">
        <f>VLOOKUP(I49,Table!$B$3:$C$277,2,FALSE)</f>
        <v>MARK &amp; SPREAD - DEFL - 283 A/L</v>
      </c>
      <c r="B49" s="28">
        <v>50</v>
      </c>
      <c r="C49" s="28">
        <v>215</v>
      </c>
      <c r="D49" s="28" t="s">
        <v>602</v>
      </c>
      <c r="E49" s="28" t="s">
        <v>466</v>
      </c>
      <c r="F49" s="28" t="s">
        <v>533</v>
      </c>
      <c r="G49" s="28">
        <v>2831001</v>
      </c>
      <c r="H49" s="28" t="s">
        <v>92</v>
      </c>
      <c r="I49" s="28" t="s">
        <v>279</v>
      </c>
      <c r="J49" s="28" t="s">
        <v>640</v>
      </c>
      <c r="K49" s="39">
        <v>679995.75</v>
      </c>
      <c r="L49" s="46">
        <v>679996.1</v>
      </c>
      <c r="M49" s="28">
        <v>679995.75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 t="s">
        <v>470</v>
      </c>
      <c r="V49" s="28" t="s">
        <v>641</v>
      </c>
      <c r="W49" s="28" t="s">
        <v>642</v>
      </c>
    </row>
    <row r="50" spans="1:23" x14ac:dyDescent="0.3">
      <c r="A50" s="30" t="str">
        <f>VLOOKUP(I50,Table!$B$3:$C$277,2,FALSE)</f>
        <v>ACCRUED BK PENSION EXPENSE</v>
      </c>
      <c r="B50" s="28">
        <v>50</v>
      </c>
      <c r="C50" s="28">
        <v>215</v>
      </c>
      <c r="D50" s="28" t="s">
        <v>602</v>
      </c>
      <c r="E50" s="28" t="s">
        <v>466</v>
      </c>
      <c r="F50" s="28" t="s">
        <v>533</v>
      </c>
      <c r="G50" s="28">
        <v>2831001</v>
      </c>
      <c r="H50" s="28" t="s">
        <v>56</v>
      </c>
      <c r="I50" s="28" t="s">
        <v>536</v>
      </c>
      <c r="J50" s="28" t="s">
        <v>640</v>
      </c>
      <c r="K50" s="39">
        <v>-21314894.190000001</v>
      </c>
      <c r="L50" s="46">
        <v>-21191848.719999999</v>
      </c>
      <c r="M50" s="28">
        <v>-21314894.190000001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 t="s">
        <v>470</v>
      </c>
      <c r="V50" s="28" t="s">
        <v>641</v>
      </c>
      <c r="W50" s="28" t="s">
        <v>642</v>
      </c>
    </row>
    <row r="51" spans="1:23" x14ac:dyDescent="0.3">
      <c r="A51" s="30" t="str">
        <f>VLOOKUP(I51,Table!$B$3:$C$277,2,FALSE)</f>
        <v>ACCRUED BK PENSION COSTS - SFAS 158</v>
      </c>
      <c r="B51" s="28">
        <v>50</v>
      </c>
      <c r="C51" s="28">
        <v>215</v>
      </c>
      <c r="D51" s="28" t="s">
        <v>602</v>
      </c>
      <c r="E51" s="28" t="s">
        <v>466</v>
      </c>
      <c r="F51" s="28" t="s">
        <v>533</v>
      </c>
      <c r="G51" s="28">
        <v>2831001</v>
      </c>
      <c r="H51" s="28" t="s">
        <v>88</v>
      </c>
      <c r="I51" s="28" t="s">
        <v>537</v>
      </c>
      <c r="J51" s="28" t="s">
        <v>640</v>
      </c>
      <c r="K51" s="39">
        <v>28168288.75</v>
      </c>
      <c r="L51" s="46">
        <v>26882773.75</v>
      </c>
      <c r="M51" s="28">
        <v>28168288.75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 t="s">
        <v>470</v>
      </c>
      <c r="V51" s="28" t="s">
        <v>641</v>
      </c>
      <c r="W51" s="28" t="s">
        <v>642</v>
      </c>
    </row>
    <row r="52" spans="1:23" x14ac:dyDescent="0.3">
      <c r="A52" s="30" t="str">
        <f>VLOOKUP(I52,Table!$B$3:$C$277,2,FALSE)</f>
        <v>DEFD ENVIRON COMP COSTS &amp; CARRYING CHARGES</v>
      </c>
      <c r="B52" s="28">
        <v>50</v>
      </c>
      <c r="C52" s="28">
        <v>215</v>
      </c>
      <c r="D52" s="28" t="s">
        <v>602</v>
      </c>
      <c r="E52" s="28" t="s">
        <v>466</v>
      </c>
      <c r="F52" s="28" t="s">
        <v>533</v>
      </c>
      <c r="G52" s="28">
        <v>2831001</v>
      </c>
      <c r="H52" s="28" t="s">
        <v>93</v>
      </c>
      <c r="I52" s="28" t="s">
        <v>285</v>
      </c>
      <c r="J52" s="28" t="s">
        <v>640</v>
      </c>
      <c r="K52" s="39">
        <v>-33567.800000000003</v>
      </c>
      <c r="L52" s="46">
        <v>-33567.800000000003</v>
      </c>
      <c r="M52" s="28">
        <v>-33567.800000000003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 t="s">
        <v>470</v>
      </c>
      <c r="V52" s="28" t="s">
        <v>641</v>
      </c>
      <c r="W52" s="28" t="s">
        <v>642</v>
      </c>
    </row>
    <row r="53" spans="1:23" x14ac:dyDescent="0.3">
      <c r="A53" s="30" t="str">
        <f>VLOOKUP(I53,Table!$B$3:$C$277,2,FALSE)</f>
        <v>DEFD EXPS (A/C 186)</v>
      </c>
      <c r="B53" s="28">
        <v>50</v>
      </c>
      <c r="C53" s="28">
        <v>215</v>
      </c>
      <c r="D53" s="28" t="s">
        <v>602</v>
      </c>
      <c r="E53" s="28" t="s">
        <v>466</v>
      </c>
      <c r="F53" s="28" t="s">
        <v>533</v>
      </c>
      <c r="G53" s="28">
        <v>2831001</v>
      </c>
      <c r="H53" s="28" t="s">
        <v>564</v>
      </c>
      <c r="I53" s="28" t="s">
        <v>565</v>
      </c>
      <c r="J53" s="28" t="s">
        <v>640</v>
      </c>
      <c r="K53" s="39">
        <v>-340471.61</v>
      </c>
      <c r="L53" s="46">
        <v>-284823.01</v>
      </c>
      <c r="M53" s="28">
        <v>-340471.61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 t="s">
        <v>470</v>
      </c>
      <c r="V53" s="28" t="s">
        <v>641</v>
      </c>
      <c r="W53" s="28" t="s">
        <v>642</v>
      </c>
    </row>
    <row r="54" spans="1:23" x14ac:dyDescent="0.3">
      <c r="A54" s="30" t="str">
        <f>VLOOKUP(I54,Table!$B$3:$C$277,2,FALSE)</f>
        <v>BOOK &gt; TAX - EMA - A/C 283</v>
      </c>
      <c r="B54" s="28">
        <v>50</v>
      </c>
      <c r="C54" s="28">
        <v>215</v>
      </c>
      <c r="D54" s="28" t="s">
        <v>602</v>
      </c>
      <c r="E54" s="28" t="s">
        <v>466</v>
      </c>
      <c r="F54" s="28" t="s">
        <v>533</v>
      </c>
      <c r="G54" s="28">
        <v>2831001</v>
      </c>
      <c r="H54" s="28" t="s">
        <v>566</v>
      </c>
      <c r="I54" s="28" t="s">
        <v>295</v>
      </c>
      <c r="J54" s="28" t="s">
        <v>640</v>
      </c>
      <c r="K54" s="39">
        <v>-9007271.6500000004</v>
      </c>
      <c r="L54" s="46">
        <v>-8894213.9499999993</v>
      </c>
      <c r="M54" s="28">
        <v>-9007271.6500000004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 t="s">
        <v>470</v>
      </c>
      <c r="V54" s="28" t="s">
        <v>641</v>
      </c>
      <c r="W54" s="28" t="s">
        <v>642</v>
      </c>
    </row>
    <row r="55" spans="1:23" x14ac:dyDescent="0.3">
      <c r="A55" s="30" t="str">
        <f>VLOOKUP(I55,Table!$B$3:$C$277,2,FALSE)</f>
        <v>DEFD BK LOSS-NON AFF SALE-EMA</v>
      </c>
      <c r="B55" s="28">
        <v>50</v>
      </c>
      <c r="C55" s="28">
        <v>215</v>
      </c>
      <c r="D55" s="28" t="s">
        <v>602</v>
      </c>
      <c r="E55" s="28" t="s">
        <v>466</v>
      </c>
      <c r="F55" s="28" t="s">
        <v>533</v>
      </c>
      <c r="G55" s="28">
        <v>2831001</v>
      </c>
      <c r="H55" s="28" t="s">
        <v>567</v>
      </c>
      <c r="I55" s="28" t="s">
        <v>568</v>
      </c>
      <c r="J55" s="28" t="s">
        <v>640</v>
      </c>
      <c r="K55" s="39">
        <v>-154926</v>
      </c>
      <c r="L55" s="46">
        <v>-154926</v>
      </c>
      <c r="M55" s="28">
        <v>-154926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 t="s">
        <v>470</v>
      </c>
      <c r="V55" s="28" t="s">
        <v>641</v>
      </c>
      <c r="W55" s="28" t="s">
        <v>642</v>
      </c>
    </row>
    <row r="56" spans="1:23" x14ac:dyDescent="0.3">
      <c r="A56" s="30" t="str">
        <f>VLOOKUP(I56,Table!$B$3:$C$277,2,FALSE)</f>
        <v>DEFD TX GAIN - INTERCO SALE - EMA</v>
      </c>
      <c r="B56" s="28">
        <v>50</v>
      </c>
      <c r="C56" s="28">
        <v>215</v>
      </c>
      <c r="D56" s="28" t="s">
        <v>602</v>
      </c>
      <c r="E56" s="28" t="s">
        <v>466</v>
      </c>
      <c r="F56" s="28" t="s">
        <v>533</v>
      </c>
      <c r="G56" s="28">
        <v>2831001</v>
      </c>
      <c r="H56" s="28" t="s">
        <v>108</v>
      </c>
      <c r="I56" s="28" t="s">
        <v>297</v>
      </c>
      <c r="J56" s="28" t="s">
        <v>640</v>
      </c>
      <c r="K56" s="39">
        <v>375757.85</v>
      </c>
      <c r="L56" s="46">
        <v>375757.85</v>
      </c>
      <c r="M56" s="28">
        <v>375757.85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 t="s">
        <v>470</v>
      </c>
      <c r="V56" s="28" t="s">
        <v>641</v>
      </c>
      <c r="W56" s="28" t="s">
        <v>642</v>
      </c>
    </row>
    <row r="57" spans="1:23" x14ac:dyDescent="0.3">
      <c r="A57" s="30" t="str">
        <f>VLOOKUP(I57,Table!$B$3:$C$277,2,FALSE)</f>
        <v>DEFD TAX GAIN - EPA AUCTION</v>
      </c>
      <c r="B57" s="28">
        <v>50</v>
      </c>
      <c r="C57" s="28">
        <v>215</v>
      </c>
      <c r="D57" s="28" t="s">
        <v>602</v>
      </c>
      <c r="E57" s="28" t="s">
        <v>466</v>
      </c>
      <c r="F57" s="28" t="s">
        <v>533</v>
      </c>
      <c r="G57" s="28">
        <v>2831001</v>
      </c>
      <c r="H57" s="28" t="s">
        <v>569</v>
      </c>
      <c r="I57" s="28" t="s">
        <v>299</v>
      </c>
      <c r="J57" s="28" t="s">
        <v>640</v>
      </c>
      <c r="K57" s="39">
        <v>11907.75</v>
      </c>
      <c r="L57" s="46">
        <v>11907.75</v>
      </c>
      <c r="M57" s="28">
        <v>11907.75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 t="s">
        <v>470</v>
      </c>
      <c r="V57" s="28" t="s">
        <v>641</v>
      </c>
      <c r="W57" s="28" t="s">
        <v>642</v>
      </c>
    </row>
    <row r="58" spans="1:23" x14ac:dyDescent="0.3">
      <c r="A58" s="30" t="str">
        <f>VLOOKUP(I58,Table!$B$3:$C$277,2,FALSE)</f>
        <v>REG ASSET-SFAS 143 - ARO</v>
      </c>
      <c r="B58" s="28">
        <v>50</v>
      </c>
      <c r="C58" s="28">
        <v>215</v>
      </c>
      <c r="D58" s="28" t="s">
        <v>602</v>
      </c>
      <c r="E58" s="28" t="s">
        <v>466</v>
      </c>
      <c r="F58" s="28" t="s">
        <v>533</v>
      </c>
      <c r="G58" s="28">
        <v>2831001</v>
      </c>
      <c r="H58" s="28" t="s">
        <v>301</v>
      </c>
      <c r="I58" s="28" t="s">
        <v>300</v>
      </c>
      <c r="J58" s="28" t="s">
        <v>640</v>
      </c>
      <c r="K58" s="39">
        <v>-833810.76</v>
      </c>
      <c r="L58" s="46">
        <v>-209655.96</v>
      </c>
      <c r="M58" s="28">
        <v>-833810.76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 t="s">
        <v>470</v>
      </c>
      <c r="V58" s="28" t="s">
        <v>641</v>
      </c>
      <c r="W58" s="28" t="s">
        <v>642</v>
      </c>
    </row>
    <row r="59" spans="1:23" x14ac:dyDescent="0.3">
      <c r="A59" s="30" t="str">
        <f>VLOOKUP(I59,Table!$B$3:$C$277,2,FALSE)</f>
        <v>REG ASSET-SFAS 158 - PENSIONS</v>
      </c>
      <c r="B59" s="28">
        <v>50</v>
      </c>
      <c r="C59" s="28">
        <v>215</v>
      </c>
      <c r="D59" s="28" t="s">
        <v>602</v>
      </c>
      <c r="E59" s="28" t="s">
        <v>466</v>
      </c>
      <c r="F59" s="28" t="s">
        <v>533</v>
      </c>
      <c r="G59" s="28">
        <v>2831001</v>
      </c>
      <c r="H59" s="28" t="s">
        <v>307</v>
      </c>
      <c r="I59" s="28" t="s">
        <v>306</v>
      </c>
      <c r="J59" s="28" t="s">
        <v>640</v>
      </c>
      <c r="K59" s="39">
        <v>-28168288.75</v>
      </c>
      <c r="L59" s="46">
        <v>-26882773.75</v>
      </c>
      <c r="M59" s="28">
        <v>-28168288.75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 t="s">
        <v>470</v>
      </c>
      <c r="V59" s="28" t="s">
        <v>641</v>
      </c>
      <c r="W59" s="28" t="s">
        <v>642</v>
      </c>
    </row>
    <row r="60" spans="1:23" x14ac:dyDescent="0.3">
      <c r="A60" s="30" t="str">
        <f>VLOOKUP(I60,Table!$B$3:$C$277,2,FALSE)</f>
        <v>REG ASSET-SFAS 158 - SERP</v>
      </c>
      <c r="B60" s="28">
        <v>50</v>
      </c>
      <c r="C60" s="28">
        <v>215</v>
      </c>
      <c r="D60" s="28" t="s">
        <v>602</v>
      </c>
      <c r="E60" s="28" t="s">
        <v>466</v>
      </c>
      <c r="F60" s="28" t="s">
        <v>533</v>
      </c>
      <c r="G60" s="28">
        <v>2831001</v>
      </c>
      <c r="H60" s="28" t="s">
        <v>309</v>
      </c>
      <c r="I60" s="28" t="s">
        <v>308</v>
      </c>
      <c r="J60" s="28" t="s">
        <v>640</v>
      </c>
      <c r="K60" s="39">
        <v>68.95</v>
      </c>
      <c r="L60" s="46">
        <v>16.8</v>
      </c>
      <c r="M60" s="28">
        <v>68.95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 t="s">
        <v>470</v>
      </c>
      <c r="V60" s="28" t="s">
        <v>641</v>
      </c>
      <c r="W60" s="28" t="s">
        <v>642</v>
      </c>
    </row>
    <row r="61" spans="1:23" x14ac:dyDescent="0.3">
      <c r="A61" s="30" t="str">
        <f>VLOOKUP(I61,Table!$B$3:$C$277,2,FALSE)</f>
        <v>REG ASSET-SFAS 158 - OPEB</v>
      </c>
      <c r="B61" s="28">
        <v>50</v>
      </c>
      <c r="C61" s="28">
        <v>215</v>
      </c>
      <c r="D61" s="28" t="s">
        <v>602</v>
      </c>
      <c r="E61" s="28" t="s">
        <v>466</v>
      </c>
      <c r="F61" s="28" t="s">
        <v>533</v>
      </c>
      <c r="G61" s="28">
        <v>2831001</v>
      </c>
      <c r="H61" s="28" t="s">
        <v>311</v>
      </c>
      <c r="I61" s="28" t="s">
        <v>310</v>
      </c>
      <c r="J61" s="28" t="s">
        <v>640</v>
      </c>
      <c r="K61" s="39">
        <v>190438.76</v>
      </c>
      <c r="L61" s="46">
        <v>-1009785.85</v>
      </c>
      <c r="M61" s="28">
        <v>190438.76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 t="s">
        <v>470</v>
      </c>
      <c r="V61" s="28" t="s">
        <v>641</v>
      </c>
      <c r="W61" s="28" t="s">
        <v>642</v>
      </c>
    </row>
    <row r="62" spans="1:23" x14ac:dyDescent="0.3">
      <c r="A62" s="30" t="str">
        <f>VLOOKUP(I62,Table!$B$3:$C$277,2,FALSE)</f>
        <v>REG ASSET-MOUNTAINEER CARBON CAPTURE</v>
      </c>
      <c r="B62" s="28">
        <v>50</v>
      </c>
      <c r="C62" s="28">
        <v>215</v>
      </c>
      <c r="D62" s="28" t="s">
        <v>602</v>
      </c>
      <c r="E62" s="28" t="s">
        <v>466</v>
      </c>
      <c r="F62" s="28" t="s">
        <v>533</v>
      </c>
      <c r="G62" s="28">
        <v>2831001</v>
      </c>
      <c r="H62" s="28" t="s">
        <v>570</v>
      </c>
      <c r="I62" s="28" t="s">
        <v>571</v>
      </c>
      <c r="J62" s="28" t="s">
        <v>640</v>
      </c>
      <c r="K62" s="39">
        <v>4977311.09</v>
      </c>
      <c r="L62" s="46">
        <v>5905778.6299999999</v>
      </c>
      <c r="M62" s="28">
        <v>4977311.09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 t="s">
        <v>470</v>
      </c>
      <c r="V62" s="28" t="s">
        <v>641</v>
      </c>
      <c r="W62" s="28" t="s">
        <v>642</v>
      </c>
    </row>
    <row r="63" spans="1:23" x14ac:dyDescent="0.3">
      <c r="A63" s="30" t="str">
        <f>VLOOKUP(I63,Table!$B$3:$C$277,2,FALSE)</f>
        <v>REG ASSET-DEFD SEVERANCE COSTS</v>
      </c>
      <c r="B63" s="28">
        <v>50</v>
      </c>
      <c r="C63" s="28">
        <v>215</v>
      </c>
      <c r="D63" s="28" t="s">
        <v>602</v>
      </c>
      <c r="E63" s="28" t="s">
        <v>466</v>
      </c>
      <c r="F63" s="28" t="s">
        <v>533</v>
      </c>
      <c r="G63" s="28">
        <v>2831001</v>
      </c>
      <c r="H63" s="28" t="s">
        <v>130</v>
      </c>
      <c r="I63" s="28" t="s">
        <v>324</v>
      </c>
      <c r="J63" s="28" t="s">
        <v>640</v>
      </c>
      <c r="K63" s="39">
        <v>3987570.09</v>
      </c>
      <c r="L63" s="46">
        <v>4376601.3099999996</v>
      </c>
      <c r="M63" s="28">
        <v>3987570.09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 t="s">
        <v>470</v>
      </c>
      <c r="V63" s="28" t="s">
        <v>641</v>
      </c>
      <c r="W63" s="28" t="s">
        <v>642</v>
      </c>
    </row>
    <row r="64" spans="1:23" x14ac:dyDescent="0.3">
      <c r="A64" s="30" t="str">
        <f>VLOOKUP(I64,Table!$B$3:$C$277,2,FALSE)</f>
        <v>REG ASSET-TRANS AGREEMENT PHASE-IN-WV</v>
      </c>
      <c r="B64" s="28">
        <v>50</v>
      </c>
      <c r="C64" s="28">
        <v>215</v>
      </c>
      <c r="D64" s="28" t="s">
        <v>602</v>
      </c>
      <c r="E64" s="28" t="s">
        <v>466</v>
      </c>
      <c r="F64" s="28" t="s">
        <v>533</v>
      </c>
      <c r="G64" s="28">
        <v>2831001</v>
      </c>
      <c r="H64" s="28" t="s">
        <v>113</v>
      </c>
      <c r="I64" s="28" t="s">
        <v>574</v>
      </c>
      <c r="J64" s="28" t="s">
        <v>640</v>
      </c>
      <c r="K64" s="39">
        <v>-603750.02</v>
      </c>
      <c r="L64" s="46">
        <v>0</v>
      </c>
      <c r="M64" s="28">
        <v>-603750.02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 t="s">
        <v>470</v>
      </c>
      <c r="V64" s="28" t="s">
        <v>641</v>
      </c>
      <c r="W64" s="28" t="s">
        <v>642</v>
      </c>
    </row>
    <row r="65" spans="1:23" x14ac:dyDescent="0.3">
      <c r="A65" s="30" t="str">
        <f>VLOOKUP(I65,Table!$B$3:$C$277,2,FALSE)</f>
        <v>REG ASSET-NET CCS FEED STUDY COSTS</v>
      </c>
      <c r="B65" s="28">
        <v>50</v>
      </c>
      <c r="C65" s="28">
        <v>215</v>
      </c>
      <c r="D65" s="28" t="s">
        <v>602</v>
      </c>
      <c r="E65" s="28" t="s">
        <v>466</v>
      </c>
      <c r="F65" s="28" t="s">
        <v>533</v>
      </c>
      <c r="G65" s="28">
        <v>2831001</v>
      </c>
      <c r="H65" s="28" t="s">
        <v>115</v>
      </c>
      <c r="I65" s="28" t="s">
        <v>325</v>
      </c>
      <c r="J65" s="28" t="s">
        <v>640</v>
      </c>
      <c r="K65" s="39">
        <v>-413001.07</v>
      </c>
      <c r="L65" s="46">
        <v>-348637.25</v>
      </c>
      <c r="M65" s="28">
        <v>-413001.07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 t="s">
        <v>470</v>
      </c>
      <c r="V65" s="28" t="s">
        <v>641</v>
      </c>
      <c r="W65" s="28" t="s">
        <v>642</v>
      </c>
    </row>
    <row r="66" spans="1:23" x14ac:dyDescent="0.3">
      <c r="A66" s="30" t="str">
        <f>VLOOKUP(I66,Table!$B$3:$C$277,2,FALSE)</f>
        <v>REG ASSET DRESDEN OPERATION COST VA</v>
      </c>
      <c r="B66" s="28">
        <v>50</v>
      </c>
      <c r="C66" s="28">
        <v>215</v>
      </c>
      <c r="D66" s="28" t="s">
        <v>602</v>
      </c>
      <c r="E66" s="28" t="s">
        <v>466</v>
      </c>
      <c r="F66" s="28" t="s">
        <v>533</v>
      </c>
      <c r="G66" s="28">
        <v>2831001</v>
      </c>
      <c r="H66" s="28" t="s">
        <v>575</v>
      </c>
      <c r="I66" s="28" t="s">
        <v>576</v>
      </c>
      <c r="J66" s="28" t="s">
        <v>640</v>
      </c>
      <c r="K66" s="39">
        <v>-1571577.18</v>
      </c>
      <c r="L66" s="46">
        <v>-2452947</v>
      </c>
      <c r="M66" s="28">
        <v>-1571577.18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 t="s">
        <v>470</v>
      </c>
      <c r="V66" s="28" t="s">
        <v>641</v>
      </c>
      <c r="W66" s="28" t="s">
        <v>642</v>
      </c>
    </row>
    <row r="67" spans="1:23" x14ac:dyDescent="0.3">
      <c r="A67" s="30" t="str">
        <f>VLOOKUP(I67,Table!$B$3:$C$277,2,FALSE)</f>
        <v>REG ASSET DRESDEN CARRYING COSTS VA</v>
      </c>
      <c r="B67" s="28">
        <v>50</v>
      </c>
      <c r="C67" s="28">
        <v>215</v>
      </c>
      <c r="D67" s="28" t="s">
        <v>602</v>
      </c>
      <c r="E67" s="28" t="s">
        <v>466</v>
      </c>
      <c r="F67" s="28" t="s">
        <v>533</v>
      </c>
      <c r="G67" s="28">
        <v>2831001</v>
      </c>
      <c r="H67" s="28" t="s">
        <v>577</v>
      </c>
      <c r="I67" s="28" t="s">
        <v>578</v>
      </c>
      <c r="J67" s="28" t="s">
        <v>640</v>
      </c>
      <c r="K67" s="39">
        <v>-282167</v>
      </c>
      <c r="L67" s="46">
        <v>71905.41</v>
      </c>
      <c r="M67" s="28">
        <v>-282167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 t="s">
        <v>470</v>
      </c>
      <c r="V67" s="28" t="s">
        <v>641</v>
      </c>
      <c r="W67" s="28" t="s">
        <v>642</v>
      </c>
    </row>
    <row r="68" spans="1:23" x14ac:dyDescent="0.3">
      <c r="A68" s="30" t="str">
        <f>VLOOKUP(I68,Table!$B$3:$C$277,2,FALSE)</f>
        <v>REG ASSET DRESDEN UNRECOG EQUITY CC VA</v>
      </c>
      <c r="B68" s="28">
        <v>50</v>
      </c>
      <c r="C68" s="28">
        <v>215</v>
      </c>
      <c r="D68" s="28" t="s">
        <v>602</v>
      </c>
      <c r="E68" s="28" t="s">
        <v>466</v>
      </c>
      <c r="F68" s="28" t="s">
        <v>533</v>
      </c>
      <c r="G68" s="28">
        <v>2831001</v>
      </c>
      <c r="H68" s="28" t="s">
        <v>579</v>
      </c>
      <c r="I68" s="28" t="s">
        <v>580</v>
      </c>
      <c r="J68" s="28" t="s">
        <v>640</v>
      </c>
      <c r="K68" s="39">
        <v>53839.42</v>
      </c>
      <c r="L68" s="46">
        <v>110593.23</v>
      </c>
      <c r="M68" s="28">
        <v>53839.42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 t="s">
        <v>470</v>
      </c>
      <c r="V68" s="28" t="s">
        <v>641</v>
      </c>
      <c r="W68" s="28" t="s">
        <v>642</v>
      </c>
    </row>
    <row r="69" spans="1:23" x14ac:dyDescent="0.3">
      <c r="A69" s="30" t="str">
        <f>VLOOKUP(I69,Table!$B$3:$C$277,2,FALSE)</f>
        <v>REG ASSET-UNREC EQUITY CC WV-AMOS 3</v>
      </c>
      <c r="B69" s="28">
        <v>50</v>
      </c>
      <c r="C69" s="28">
        <v>215</v>
      </c>
      <c r="D69" s="28" t="s">
        <v>602</v>
      </c>
      <c r="E69" s="28" t="s">
        <v>466</v>
      </c>
      <c r="F69" s="28" t="s">
        <v>533</v>
      </c>
      <c r="G69" s="28">
        <v>2831001</v>
      </c>
      <c r="H69" s="28" t="s">
        <v>585</v>
      </c>
      <c r="I69" s="28" t="s">
        <v>586</v>
      </c>
      <c r="J69" s="28" t="s">
        <v>640</v>
      </c>
      <c r="K69" s="39">
        <v>327303.55</v>
      </c>
      <c r="L69" s="46">
        <v>0</v>
      </c>
      <c r="M69" s="28">
        <v>327303.55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 t="s">
        <v>470</v>
      </c>
      <c r="V69" s="28" t="s">
        <v>641</v>
      </c>
      <c r="W69" s="28" t="s">
        <v>642</v>
      </c>
    </row>
    <row r="70" spans="1:23" x14ac:dyDescent="0.3">
      <c r="A70" s="30" t="str">
        <f>VLOOKUP(I70,Table!$B$3:$C$277,2,FALSE)</f>
        <v>REG ASSET-CARRYING CHARGES WV-AMOS 3</v>
      </c>
      <c r="B70" s="28">
        <v>50</v>
      </c>
      <c r="C70" s="28">
        <v>215</v>
      </c>
      <c r="D70" s="28" t="s">
        <v>602</v>
      </c>
      <c r="E70" s="28" t="s">
        <v>466</v>
      </c>
      <c r="F70" s="28" t="s">
        <v>533</v>
      </c>
      <c r="G70" s="28">
        <v>2831001</v>
      </c>
      <c r="H70" s="28" t="s">
        <v>587</v>
      </c>
      <c r="I70" s="28" t="s">
        <v>588</v>
      </c>
      <c r="J70" s="28" t="s">
        <v>640</v>
      </c>
      <c r="K70" s="39">
        <v>-1009881.6</v>
      </c>
      <c r="L70" s="46">
        <v>0</v>
      </c>
      <c r="M70" s="28">
        <v>-1009881.6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 t="s">
        <v>470</v>
      </c>
      <c r="V70" s="28" t="s">
        <v>641</v>
      </c>
      <c r="W70" s="28" t="s">
        <v>642</v>
      </c>
    </row>
    <row r="71" spans="1:23" x14ac:dyDescent="0.3">
      <c r="A71" s="30" t="str">
        <f>VLOOKUP(I71,Table!$B$3:$C$277,2,FALSE)</f>
        <v>REG ASSET-IGCC PRE-CONSTRUCTION COSTS</v>
      </c>
      <c r="B71" s="28">
        <v>50</v>
      </c>
      <c r="C71" s="28">
        <v>215</v>
      </c>
      <c r="D71" s="28" t="s">
        <v>602</v>
      </c>
      <c r="E71" s="28" t="s">
        <v>466</v>
      </c>
      <c r="F71" s="28" t="s">
        <v>533</v>
      </c>
      <c r="G71" s="28">
        <v>2831001</v>
      </c>
      <c r="H71" s="28" t="s">
        <v>589</v>
      </c>
      <c r="I71" s="28" t="s">
        <v>590</v>
      </c>
      <c r="J71" s="28" t="s">
        <v>640</v>
      </c>
      <c r="K71" s="39">
        <v>-3350678.86</v>
      </c>
      <c r="L71" s="46">
        <v>-2592034.58</v>
      </c>
      <c r="M71" s="28">
        <v>-3350678.86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 t="s">
        <v>470</v>
      </c>
      <c r="V71" s="28" t="s">
        <v>641</v>
      </c>
      <c r="W71" s="28" t="s">
        <v>642</v>
      </c>
    </row>
    <row r="72" spans="1:23" x14ac:dyDescent="0.3">
      <c r="A72" s="30" t="str">
        <f>VLOOKUP(I72,Table!$B$3:$C$277,2,FALSE)</f>
        <v>REG ASSET-FELMAN PREM/DISC-ENEC-WV</v>
      </c>
      <c r="B72" s="28">
        <v>50</v>
      </c>
      <c r="C72" s="28">
        <v>215</v>
      </c>
      <c r="D72" s="28" t="s">
        <v>602</v>
      </c>
      <c r="E72" s="28" t="s">
        <v>466</v>
      </c>
      <c r="F72" s="28" t="s">
        <v>533</v>
      </c>
      <c r="G72" s="28">
        <v>2831001</v>
      </c>
      <c r="H72" s="28" t="s">
        <v>622</v>
      </c>
      <c r="I72" s="28" t="s">
        <v>623</v>
      </c>
      <c r="J72" s="28" t="s">
        <v>640</v>
      </c>
      <c r="K72" s="39">
        <v>-407896.16</v>
      </c>
      <c r="L72" s="46">
        <v>-795336.93</v>
      </c>
      <c r="M72" s="28">
        <v>-407896.16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 t="s">
        <v>470</v>
      </c>
      <c r="V72" s="28" t="s">
        <v>641</v>
      </c>
      <c r="W72" s="28" t="s">
        <v>642</v>
      </c>
    </row>
    <row r="73" spans="1:23" x14ac:dyDescent="0.3">
      <c r="A73" s="30" t="str">
        <f>VLOOKUP(I73,Table!$B$3:$C$277,2,FALSE)</f>
        <v>REG ASSET-WV AIR QUALITY PERMIT FEES</v>
      </c>
      <c r="B73" s="28">
        <v>50</v>
      </c>
      <c r="C73" s="28">
        <v>215</v>
      </c>
      <c r="D73" s="28" t="s">
        <v>602</v>
      </c>
      <c r="E73" s="28" t="s">
        <v>466</v>
      </c>
      <c r="F73" s="28" t="s">
        <v>533</v>
      </c>
      <c r="G73" s="28">
        <v>2831001</v>
      </c>
      <c r="H73" s="28" t="s">
        <v>624</v>
      </c>
      <c r="I73" s="28" t="s">
        <v>625</v>
      </c>
      <c r="J73" s="28" t="s">
        <v>640</v>
      </c>
      <c r="K73" s="39">
        <v>-215984.64000000001</v>
      </c>
      <c r="L73" s="46">
        <v>-215984.64000000001</v>
      </c>
      <c r="M73" s="28">
        <v>-215984.64000000001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 t="s">
        <v>470</v>
      </c>
      <c r="V73" s="28" t="s">
        <v>641</v>
      </c>
      <c r="W73" s="28" t="s">
        <v>642</v>
      </c>
    </row>
    <row r="74" spans="1:23" x14ac:dyDescent="0.3">
      <c r="A74" s="30" t="str">
        <f>VLOOKUP(I74,Table!$B$3:$C$277,2,FALSE)</f>
        <v>REG ASSET-NBV-ARO-RETIRED PLANTS</v>
      </c>
      <c r="B74" s="28">
        <v>50</v>
      </c>
      <c r="C74" s="28">
        <v>215</v>
      </c>
      <c r="D74" s="28" t="s">
        <v>602</v>
      </c>
      <c r="E74" s="28" t="s">
        <v>466</v>
      </c>
      <c r="F74" s="28" t="s">
        <v>533</v>
      </c>
      <c r="G74" s="28">
        <v>2831001</v>
      </c>
      <c r="H74" s="28" t="s">
        <v>626</v>
      </c>
      <c r="I74" s="28" t="s">
        <v>627</v>
      </c>
      <c r="J74" s="28" t="s">
        <v>640</v>
      </c>
      <c r="K74" s="39">
        <v>-11440930.539999999</v>
      </c>
      <c r="L74" s="46">
        <v>-10361394.35</v>
      </c>
      <c r="M74" s="28">
        <v>-11440930.539999999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 t="s">
        <v>470</v>
      </c>
      <c r="V74" s="28" t="s">
        <v>641</v>
      </c>
      <c r="W74" s="28" t="s">
        <v>642</v>
      </c>
    </row>
    <row r="75" spans="1:23" x14ac:dyDescent="0.3">
      <c r="A75" s="30" t="str">
        <f>VLOOKUP(I75,Table!$B$3:$C$277,2,FALSE)</f>
        <v>REG ASSET-EXTRA LOSS-CLINCH RIVER PLANT</v>
      </c>
      <c r="B75" s="28">
        <v>50</v>
      </c>
      <c r="C75" s="28">
        <v>215</v>
      </c>
      <c r="D75" s="28" t="s">
        <v>602</v>
      </c>
      <c r="E75" s="28" t="s">
        <v>466</v>
      </c>
      <c r="F75" s="28" t="s">
        <v>533</v>
      </c>
      <c r="G75" s="28">
        <v>2831001</v>
      </c>
      <c r="H75" s="28" t="s">
        <v>628</v>
      </c>
      <c r="I75" s="28" t="s">
        <v>629</v>
      </c>
      <c r="J75" s="28" t="s">
        <v>640</v>
      </c>
      <c r="K75" s="39">
        <v>-16678000.300000001</v>
      </c>
      <c r="L75" s="46">
        <v>-16684790.52</v>
      </c>
      <c r="M75" s="28">
        <v>-16678000.300000001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 t="s">
        <v>470</v>
      </c>
      <c r="V75" s="28" t="s">
        <v>641</v>
      </c>
      <c r="W75" s="28" t="s">
        <v>642</v>
      </c>
    </row>
    <row r="76" spans="1:23" x14ac:dyDescent="0.3">
      <c r="A76" s="30" t="str">
        <f>VLOOKUP(I76,Table!$B$3:$C$277,2,FALSE)</f>
        <v>REG ASSET-EXTRA LOSS-GLEN LYN U5 NET PLANT</v>
      </c>
      <c r="B76" s="28">
        <v>50</v>
      </c>
      <c r="C76" s="28">
        <v>215</v>
      </c>
      <c r="D76" s="28" t="s">
        <v>602</v>
      </c>
      <c r="E76" s="28" t="s">
        <v>466</v>
      </c>
      <c r="F76" s="28" t="s">
        <v>533</v>
      </c>
      <c r="G76" s="28">
        <v>2831001</v>
      </c>
      <c r="H76" s="28" t="s">
        <v>630</v>
      </c>
      <c r="I76" s="28" t="s">
        <v>631</v>
      </c>
      <c r="J76" s="28" t="s">
        <v>640</v>
      </c>
      <c r="K76" s="39">
        <v>-9557</v>
      </c>
      <c r="L76" s="46">
        <v>0.45</v>
      </c>
      <c r="M76" s="28">
        <v>-9557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 t="s">
        <v>470</v>
      </c>
      <c r="V76" s="28" t="s">
        <v>641</v>
      </c>
      <c r="W76" s="28" t="s">
        <v>642</v>
      </c>
    </row>
    <row r="77" spans="1:23" x14ac:dyDescent="0.3">
      <c r="A77" s="30" t="str">
        <f>VLOOKUP(I77,Table!$B$3:$C$277,2,FALSE)</f>
        <v>REG ASSET-EXTRA LOSS-SPORN PLANT</v>
      </c>
      <c r="B77" s="28">
        <v>50</v>
      </c>
      <c r="C77" s="28">
        <v>215</v>
      </c>
      <c r="D77" s="28" t="s">
        <v>602</v>
      </c>
      <c r="E77" s="28" t="s">
        <v>466</v>
      </c>
      <c r="F77" s="28" t="s">
        <v>533</v>
      </c>
      <c r="G77" s="28">
        <v>2831001</v>
      </c>
      <c r="H77" s="28" t="s">
        <v>632</v>
      </c>
      <c r="I77" s="28" t="s">
        <v>633</v>
      </c>
      <c r="J77" s="28" t="s">
        <v>640</v>
      </c>
      <c r="K77" s="39">
        <v>-3147405.74</v>
      </c>
      <c r="L77" s="46">
        <v>-3049443.08</v>
      </c>
      <c r="M77" s="28">
        <v>-3147405.74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 t="s">
        <v>470</v>
      </c>
      <c r="V77" s="28" t="s">
        <v>641</v>
      </c>
      <c r="W77" s="28" t="s">
        <v>642</v>
      </c>
    </row>
    <row r="78" spans="1:23" x14ac:dyDescent="0.3">
      <c r="A78" s="30" t="str">
        <f>VLOOKUP(I78,Table!$B$3:$C$277,2,FALSE)</f>
        <v>REG ASSET-EXTRA LOSS-KANAWHA RIVER PLANT</v>
      </c>
      <c r="B78" s="28">
        <v>50</v>
      </c>
      <c r="C78" s="28">
        <v>215</v>
      </c>
      <c r="D78" s="28" t="s">
        <v>602</v>
      </c>
      <c r="E78" s="28" t="s">
        <v>466</v>
      </c>
      <c r="F78" s="28" t="s">
        <v>533</v>
      </c>
      <c r="G78" s="28">
        <v>2831001</v>
      </c>
      <c r="H78" s="28" t="s">
        <v>634</v>
      </c>
      <c r="I78" s="28" t="s">
        <v>635</v>
      </c>
      <c r="J78" s="28" t="s">
        <v>640</v>
      </c>
      <c r="K78" s="39">
        <v>-8960200.7300000004</v>
      </c>
      <c r="L78" s="46">
        <v>-8623830.6400000006</v>
      </c>
      <c r="M78" s="28">
        <v>-8960200.7300000004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 t="s">
        <v>470</v>
      </c>
      <c r="V78" s="28" t="s">
        <v>641</v>
      </c>
      <c r="W78" s="28" t="s">
        <v>642</v>
      </c>
    </row>
    <row r="79" spans="1:23" x14ac:dyDescent="0.3">
      <c r="A79" s="30" t="str">
        <f>VLOOKUP(I79,Table!$B$3:$C$277,2,FALSE)</f>
        <v>REG ASSET-EXTRA LOSS-GLEN LYN U6 NET PLANT</v>
      </c>
      <c r="B79" s="28">
        <v>50</v>
      </c>
      <c r="C79" s="28">
        <v>215</v>
      </c>
      <c r="D79" s="28" t="s">
        <v>602</v>
      </c>
      <c r="E79" s="28" t="s">
        <v>466</v>
      </c>
      <c r="F79" s="28" t="s">
        <v>533</v>
      </c>
      <c r="G79" s="28">
        <v>2831001</v>
      </c>
      <c r="H79" s="28" t="s">
        <v>636</v>
      </c>
      <c r="I79" s="28" t="s">
        <v>637</v>
      </c>
      <c r="J79" s="28" t="s">
        <v>640</v>
      </c>
      <c r="K79" s="39">
        <v>-1529235.48</v>
      </c>
      <c r="L79" s="46">
        <v>-1533356.34</v>
      </c>
      <c r="M79" s="28">
        <v>-1529235.48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 t="s">
        <v>470</v>
      </c>
      <c r="V79" s="28" t="s">
        <v>641</v>
      </c>
      <c r="W79" s="28" t="s">
        <v>642</v>
      </c>
    </row>
    <row r="80" spans="1:23" x14ac:dyDescent="0.3">
      <c r="A80" s="30" t="str">
        <f>VLOOKUP(I80,Table!$B$3:$C$277,2,FALSE)</f>
        <v>REG ASSET-M&amp;S RETIRING PLANTS</v>
      </c>
      <c r="B80" s="28">
        <v>50</v>
      </c>
      <c r="C80" s="28">
        <v>215</v>
      </c>
      <c r="D80" s="28" t="s">
        <v>602</v>
      </c>
      <c r="E80" s="28" t="s">
        <v>466</v>
      </c>
      <c r="F80" s="28" t="s">
        <v>533</v>
      </c>
      <c r="G80" s="28">
        <v>2831001</v>
      </c>
      <c r="H80" s="28" t="s">
        <v>667</v>
      </c>
      <c r="I80" s="28" t="s">
        <v>668</v>
      </c>
      <c r="J80" s="28" t="s">
        <v>640</v>
      </c>
      <c r="K80" s="39">
        <v>0</v>
      </c>
      <c r="L80" s="46">
        <v>-459835.6</v>
      </c>
      <c r="M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 t="s">
        <v>470</v>
      </c>
      <c r="V80" s="28" t="s">
        <v>641</v>
      </c>
      <c r="W80" s="28" t="s">
        <v>642</v>
      </c>
    </row>
    <row r="81" spans="1:23" x14ac:dyDescent="0.3">
      <c r="A81" s="30" t="str">
        <f>VLOOKUP(I81,Table!$B$3:$C$277,2,FALSE)</f>
        <v>BOOK LEASES CAPITALIZED FOR TAX</v>
      </c>
      <c r="B81" s="28">
        <v>50</v>
      </c>
      <c r="C81" s="28">
        <v>215</v>
      </c>
      <c r="D81" s="28" t="s">
        <v>602</v>
      </c>
      <c r="E81" s="28" t="s">
        <v>466</v>
      </c>
      <c r="F81" s="28" t="s">
        <v>533</v>
      </c>
      <c r="G81" s="28">
        <v>2831001</v>
      </c>
      <c r="H81" s="28" t="s">
        <v>91</v>
      </c>
      <c r="I81" s="28" t="s">
        <v>400</v>
      </c>
      <c r="J81" s="28" t="s">
        <v>640</v>
      </c>
      <c r="K81" s="39">
        <v>-8671144.3000000007</v>
      </c>
      <c r="L81" s="46">
        <v>-8348674.25</v>
      </c>
      <c r="M81" s="28">
        <v>-8671144.3000000007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 t="s">
        <v>470</v>
      </c>
      <c r="V81" s="28" t="s">
        <v>641</v>
      </c>
      <c r="W81" s="28" t="s">
        <v>642</v>
      </c>
    </row>
    <row r="82" spans="1:23" x14ac:dyDescent="0.3">
      <c r="A82" s="30" t="str">
        <f>VLOOKUP(I82,Table!$B$3:$C$277,2,FALSE)</f>
        <v>CAPITALIZED SOFTWARE COST - BOOK</v>
      </c>
      <c r="B82" s="28">
        <v>50</v>
      </c>
      <c r="C82" s="28">
        <v>215</v>
      </c>
      <c r="D82" s="28" t="s">
        <v>602</v>
      </c>
      <c r="E82" s="28" t="s">
        <v>466</v>
      </c>
      <c r="F82" s="28" t="s">
        <v>533</v>
      </c>
      <c r="G82" s="28">
        <v>2831001</v>
      </c>
      <c r="H82" s="28" t="s">
        <v>548</v>
      </c>
      <c r="I82" s="28" t="s">
        <v>402</v>
      </c>
      <c r="J82" s="28" t="s">
        <v>640</v>
      </c>
      <c r="K82" s="39">
        <v>-5132474.5199999996</v>
      </c>
      <c r="L82" s="46">
        <v>-5543342.3200000003</v>
      </c>
      <c r="M82" s="28">
        <v>-5132474.5199999996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 t="s">
        <v>470</v>
      </c>
      <c r="V82" s="28" t="s">
        <v>641</v>
      </c>
      <c r="W82" s="28" t="s">
        <v>642</v>
      </c>
    </row>
    <row r="83" spans="1:23" x14ac:dyDescent="0.3">
      <c r="A83" s="30" t="str">
        <f>VLOOKUP(I83,Table!$B$3:$C$277,2,FALSE)</f>
        <v>LOSS ON REACQUIRED DEBT</v>
      </c>
      <c r="B83" s="28">
        <v>50</v>
      </c>
      <c r="C83" s="28">
        <v>215</v>
      </c>
      <c r="D83" s="28" t="s">
        <v>602</v>
      </c>
      <c r="E83" s="28" t="s">
        <v>466</v>
      </c>
      <c r="F83" s="28" t="s">
        <v>533</v>
      </c>
      <c r="G83" s="28">
        <v>2831001</v>
      </c>
      <c r="H83" s="28" t="s">
        <v>42</v>
      </c>
      <c r="I83" s="28" t="s">
        <v>420</v>
      </c>
      <c r="J83" s="28" t="s">
        <v>640</v>
      </c>
      <c r="K83" s="39">
        <v>-17500633.030000001</v>
      </c>
      <c r="L83" s="46">
        <v>-16761010.58</v>
      </c>
      <c r="M83" s="28">
        <v>-17500633.030000001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 t="s">
        <v>470</v>
      </c>
      <c r="V83" s="28" t="s">
        <v>641</v>
      </c>
      <c r="W83" s="28" t="s">
        <v>642</v>
      </c>
    </row>
    <row r="84" spans="1:23" x14ac:dyDescent="0.3">
      <c r="A84" s="30" t="str">
        <f>VLOOKUP(I84,Table!$B$3:$C$277,2,FALSE)</f>
        <v>SFAS 106-MEDICARE SUBSIDY-(PPACA)-REG ASSET</v>
      </c>
      <c r="B84" s="28">
        <v>50</v>
      </c>
      <c r="C84" s="28">
        <v>215</v>
      </c>
      <c r="D84" s="28" t="s">
        <v>602</v>
      </c>
      <c r="E84" s="28" t="s">
        <v>466</v>
      </c>
      <c r="F84" s="28" t="s">
        <v>533</v>
      </c>
      <c r="G84" s="28">
        <v>2831001</v>
      </c>
      <c r="H84" s="28" t="s">
        <v>549</v>
      </c>
      <c r="I84" s="28" t="s">
        <v>430</v>
      </c>
      <c r="J84" s="28" t="s">
        <v>640</v>
      </c>
      <c r="K84" s="39">
        <v>-767161.41</v>
      </c>
      <c r="L84" s="46">
        <v>-681921.23</v>
      </c>
      <c r="M84" s="28">
        <v>-767161.41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 t="s">
        <v>470</v>
      </c>
      <c r="V84" s="28" t="s">
        <v>641</v>
      </c>
      <c r="W84" s="28" t="s">
        <v>642</v>
      </c>
    </row>
    <row r="85" spans="1:23" x14ac:dyDescent="0.3">
      <c r="A85" s="30" t="str">
        <f>VLOOKUP(I85,Table!$B$3:$C$277,2,FALSE)</f>
        <v>REG ASSET - ACCRUED SFAS 112</v>
      </c>
      <c r="B85" s="28">
        <v>50</v>
      </c>
      <c r="C85" s="28">
        <v>215</v>
      </c>
      <c r="D85" s="28" t="s">
        <v>602</v>
      </c>
      <c r="E85" s="28" t="s">
        <v>466</v>
      </c>
      <c r="F85" s="28" t="s">
        <v>533</v>
      </c>
      <c r="G85" s="28">
        <v>2831001</v>
      </c>
      <c r="H85" s="28" t="s">
        <v>550</v>
      </c>
      <c r="I85" s="28" t="s">
        <v>441</v>
      </c>
      <c r="J85" s="28" t="s">
        <v>640</v>
      </c>
      <c r="K85" s="39">
        <v>-3036180.42</v>
      </c>
      <c r="L85" s="46">
        <v>-2357685.17</v>
      </c>
      <c r="M85" s="28">
        <v>-3036180.42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 t="s">
        <v>470</v>
      </c>
      <c r="V85" s="28" t="s">
        <v>641</v>
      </c>
      <c r="W85" s="28" t="s">
        <v>642</v>
      </c>
    </row>
    <row r="86" spans="1:23" x14ac:dyDescent="0.3">
      <c r="A86" s="30" t="str">
        <f>VLOOKUP(I86,Table!$B$3:$C$277,2,FALSE)</f>
        <v>STATE NOL CURRENT BENEFIT</v>
      </c>
      <c r="B86" s="28">
        <v>50</v>
      </c>
      <c r="C86" s="28">
        <v>215</v>
      </c>
      <c r="D86" s="28" t="s">
        <v>602</v>
      </c>
      <c r="E86" s="28" t="s">
        <v>466</v>
      </c>
      <c r="F86" s="28" t="s">
        <v>533</v>
      </c>
      <c r="G86" s="28">
        <v>2831001</v>
      </c>
      <c r="H86" s="28" t="s">
        <v>118</v>
      </c>
      <c r="I86" s="28" t="s">
        <v>592</v>
      </c>
      <c r="J86" s="28" t="s">
        <v>640</v>
      </c>
      <c r="K86" s="39">
        <v>-1779558.55</v>
      </c>
      <c r="L86" s="46">
        <v>-1779558.55</v>
      </c>
      <c r="M86" s="28">
        <v>-1779558.55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 t="s">
        <v>470</v>
      </c>
      <c r="V86" s="28" t="s">
        <v>641</v>
      </c>
      <c r="W86" s="28" t="s">
        <v>642</v>
      </c>
    </row>
    <row r="87" spans="1:23" x14ac:dyDescent="0.3">
      <c r="A87" s="30" t="str">
        <f>VLOOKUP(I87,Table!$B$3:$C$277,2,FALSE)</f>
        <v>PROPERTY TAX - NEW METHOD - BOOK</v>
      </c>
      <c r="B87" s="28">
        <v>50</v>
      </c>
      <c r="C87" s="28">
        <v>150</v>
      </c>
      <c r="D87" s="28" t="s">
        <v>603</v>
      </c>
      <c r="E87" s="28" t="s">
        <v>466</v>
      </c>
      <c r="F87" s="28" t="s">
        <v>533</v>
      </c>
      <c r="G87" s="28">
        <v>2831001</v>
      </c>
      <c r="H87" s="28" t="s">
        <v>534</v>
      </c>
      <c r="I87" s="28" t="s">
        <v>535</v>
      </c>
      <c r="J87" s="28" t="s">
        <v>640</v>
      </c>
      <c r="K87" s="39">
        <v>-1381485.23</v>
      </c>
      <c r="L87" s="46">
        <v>-1185612.96</v>
      </c>
      <c r="M87" s="28">
        <v>-1381485.23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 t="s">
        <v>470</v>
      </c>
      <c r="V87" s="28" t="s">
        <v>641</v>
      </c>
      <c r="W87" s="28" t="s">
        <v>642</v>
      </c>
    </row>
    <row r="88" spans="1:23" x14ac:dyDescent="0.3">
      <c r="A88" s="30" t="str">
        <f>VLOOKUP(I88,Table!$B$3:$C$277,2,FALSE)</f>
        <v>ACCRUED BK PENSION EXPENSE</v>
      </c>
      <c r="B88" s="28">
        <v>50</v>
      </c>
      <c r="C88" s="28">
        <v>150</v>
      </c>
      <c r="D88" s="28" t="s">
        <v>603</v>
      </c>
      <c r="E88" s="28" t="s">
        <v>466</v>
      </c>
      <c r="F88" s="28" t="s">
        <v>533</v>
      </c>
      <c r="G88" s="28">
        <v>2831001</v>
      </c>
      <c r="H88" s="28" t="s">
        <v>56</v>
      </c>
      <c r="I88" s="28" t="s">
        <v>536</v>
      </c>
      <c r="J88" s="28" t="s">
        <v>640</v>
      </c>
      <c r="K88" s="39">
        <v>-2192250.0699999998</v>
      </c>
      <c r="L88" s="46">
        <v>-1974312.62</v>
      </c>
      <c r="M88" s="28">
        <v>-2192250.0699999998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 t="s">
        <v>470</v>
      </c>
      <c r="V88" s="28" t="s">
        <v>641</v>
      </c>
      <c r="W88" s="28" t="s">
        <v>642</v>
      </c>
    </row>
    <row r="89" spans="1:23" x14ac:dyDescent="0.3">
      <c r="A89" s="30" t="str">
        <f>VLOOKUP(I89,Table!$B$3:$C$277,2,FALSE)</f>
        <v>ACCRUED BK PENSION COSTS - SFAS 158</v>
      </c>
      <c r="B89" s="28">
        <v>50</v>
      </c>
      <c r="C89" s="28">
        <v>150</v>
      </c>
      <c r="D89" s="28" t="s">
        <v>603</v>
      </c>
      <c r="E89" s="28" t="s">
        <v>466</v>
      </c>
      <c r="F89" s="28" t="s">
        <v>533</v>
      </c>
      <c r="G89" s="28">
        <v>2831001</v>
      </c>
      <c r="H89" s="28" t="s">
        <v>88</v>
      </c>
      <c r="I89" s="28" t="s">
        <v>537</v>
      </c>
      <c r="J89" s="28" t="s">
        <v>640</v>
      </c>
      <c r="K89" s="39">
        <v>6113437.0499999998</v>
      </c>
      <c r="L89" s="46">
        <v>6521359.9500000002</v>
      </c>
      <c r="M89" s="28">
        <v>6113437.0499999998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 t="s">
        <v>470</v>
      </c>
      <c r="V89" s="28" t="s">
        <v>641</v>
      </c>
      <c r="W89" s="28" t="s">
        <v>642</v>
      </c>
    </row>
    <row r="90" spans="1:23" x14ac:dyDescent="0.3">
      <c r="A90" s="30" t="str">
        <f>VLOOKUP(I90,Table!$B$3:$C$277,2,FALSE)</f>
        <v>REG ASSET - DEFERRED RTO COSTS</v>
      </c>
      <c r="B90" s="28">
        <v>50</v>
      </c>
      <c r="C90" s="28">
        <v>150</v>
      </c>
      <c r="D90" s="28" t="s">
        <v>603</v>
      </c>
      <c r="E90" s="28" t="s">
        <v>466</v>
      </c>
      <c r="F90" s="28" t="s">
        <v>533</v>
      </c>
      <c r="G90" s="28">
        <v>2831001</v>
      </c>
      <c r="H90" s="28" t="s">
        <v>593</v>
      </c>
      <c r="I90" s="28" t="s">
        <v>283</v>
      </c>
      <c r="J90" s="28" t="s">
        <v>640</v>
      </c>
      <c r="K90" s="39">
        <v>-571241.53</v>
      </c>
      <c r="L90" s="46">
        <v>-444473.36</v>
      </c>
      <c r="M90" s="28">
        <v>-571241.53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 t="s">
        <v>470</v>
      </c>
      <c r="V90" s="28" t="s">
        <v>641</v>
      </c>
      <c r="W90" s="28" t="s">
        <v>642</v>
      </c>
    </row>
    <row r="91" spans="1:23" x14ac:dyDescent="0.3">
      <c r="A91" s="30" t="str">
        <f>VLOOKUP(I91,Table!$B$3:$C$277,2,FALSE)</f>
        <v>DEFD SYS RELIABILITY COSTS &amp; CARRYING CHARGES</v>
      </c>
      <c r="B91" s="28">
        <v>50</v>
      </c>
      <c r="C91" s="28">
        <v>150</v>
      </c>
      <c r="D91" s="28" t="s">
        <v>603</v>
      </c>
      <c r="E91" s="28" t="s">
        <v>466</v>
      </c>
      <c r="F91" s="28" t="s">
        <v>533</v>
      </c>
      <c r="G91" s="28">
        <v>2831001</v>
      </c>
      <c r="H91" s="28" t="s">
        <v>89</v>
      </c>
      <c r="I91" s="28" t="s">
        <v>538</v>
      </c>
      <c r="J91" s="28" t="s">
        <v>640</v>
      </c>
      <c r="K91" s="39">
        <v>-18841.900000000001</v>
      </c>
      <c r="L91" s="46">
        <v>-18841.900000000001</v>
      </c>
      <c r="M91" s="28">
        <v>-18841.900000000001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 t="s">
        <v>470</v>
      </c>
      <c r="V91" s="28" t="s">
        <v>641</v>
      </c>
      <c r="W91" s="28" t="s">
        <v>642</v>
      </c>
    </row>
    <row r="92" spans="1:23" x14ac:dyDescent="0.3">
      <c r="A92" s="30" t="str">
        <f>VLOOKUP(I92,Table!$B$3:$C$277,2,FALSE)</f>
        <v>DEFD EQUITY CARRY CHRGS-RELIABILITY CAPITAL</v>
      </c>
      <c r="B92" s="28">
        <v>50</v>
      </c>
      <c r="C92" s="28">
        <v>150</v>
      </c>
      <c r="D92" s="28" t="s">
        <v>603</v>
      </c>
      <c r="E92" s="28" t="s">
        <v>466</v>
      </c>
      <c r="F92" s="28" t="s">
        <v>533</v>
      </c>
      <c r="G92" s="28">
        <v>2831001</v>
      </c>
      <c r="H92" s="28" t="s">
        <v>90</v>
      </c>
      <c r="I92" s="28" t="s">
        <v>539</v>
      </c>
      <c r="J92" s="28" t="s">
        <v>640</v>
      </c>
      <c r="K92" s="39">
        <v>11175.15</v>
      </c>
      <c r="L92" s="46">
        <v>11175.15</v>
      </c>
      <c r="M92" s="28">
        <v>11175.15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 t="s">
        <v>470</v>
      </c>
      <c r="V92" s="28" t="s">
        <v>641</v>
      </c>
      <c r="W92" s="28" t="s">
        <v>642</v>
      </c>
    </row>
    <row r="93" spans="1:23" x14ac:dyDescent="0.3">
      <c r="A93" s="30" t="str">
        <f>VLOOKUP(I93,Table!$B$3:$C$277,2,FALSE)</f>
        <v>REG ASSET-SFAS 158 - PENSIONS</v>
      </c>
      <c r="B93" s="28">
        <v>50</v>
      </c>
      <c r="C93" s="28">
        <v>150</v>
      </c>
      <c r="D93" s="28" t="s">
        <v>603</v>
      </c>
      <c r="E93" s="28" t="s">
        <v>466</v>
      </c>
      <c r="F93" s="28" t="s">
        <v>533</v>
      </c>
      <c r="G93" s="28">
        <v>2831001</v>
      </c>
      <c r="H93" s="28" t="s">
        <v>307</v>
      </c>
      <c r="I93" s="28" t="s">
        <v>306</v>
      </c>
      <c r="J93" s="28" t="s">
        <v>640</v>
      </c>
      <c r="K93" s="39">
        <v>-6113437.0499999998</v>
      </c>
      <c r="L93" s="46">
        <v>-6521359.9500000002</v>
      </c>
      <c r="M93" s="28">
        <v>-6113437.0499999998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 t="s">
        <v>470</v>
      </c>
      <c r="V93" s="28" t="s">
        <v>641</v>
      </c>
      <c r="W93" s="28" t="s">
        <v>642</v>
      </c>
    </row>
    <row r="94" spans="1:23" x14ac:dyDescent="0.3">
      <c r="A94" s="30" t="str">
        <f>VLOOKUP(I94,Table!$B$3:$C$277,2,FALSE)</f>
        <v>REG ASSET-SFAS 158 - OPEB</v>
      </c>
      <c r="B94" s="28">
        <v>50</v>
      </c>
      <c r="C94" s="28">
        <v>150</v>
      </c>
      <c r="D94" s="28" t="s">
        <v>603</v>
      </c>
      <c r="E94" s="28" t="s">
        <v>466</v>
      </c>
      <c r="F94" s="28" t="s">
        <v>533</v>
      </c>
      <c r="G94" s="28">
        <v>2831001</v>
      </c>
      <c r="H94" s="28" t="s">
        <v>311</v>
      </c>
      <c r="I94" s="28" t="s">
        <v>310</v>
      </c>
      <c r="J94" s="28" t="s">
        <v>640</v>
      </c>
      <c r="K94" s="39">
        <v>-104325.7</v>
      </c>
      <c r="L94" s="46">
        <v>-319310.71999999997</v>
      </c>
      <c r="M94" s="28">
        <v>-104325.7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 t="s">
        <v>470</v>
      </c>
      <c r="V94" s="28" t="s">
        <v>641</v>
      </c>
      <c r="W94" s="28" t="s">
        <v>642</v>
      </c>
    </row>
    <row r="95" spans="1:23" x14ac:dyDescent="0.3">
      <c r="A95" s="30" t="str">
        <f>VLOOKUP(I95,Table!$B$3:$C$277,2,FALSE)</f>
        <v>REG ASSET-UNDERRECOVERY-VIRGINIA T-RAC</v>
      </c>
      <c r="B95" s="28">
        <v>50</v>
      </c>
      <c r="C95" s="28">
        <v>150</v>
      </c>
      <c r="D95" s="28" t="s">
        <v>603</v>
      </c>
      <c r="E95" s="28" t="s">
        <v>466</v>
      </c>
      <c r="F95" s="28" t="s">
        <v>533</v>
      </c>
      <c r="G95" s="28">
        <v>2831001</v>
      </c>
      <c r="H95" s="28" t="s">
        <v>594</v>
      </c>
      <c r="I95" s="28" t="s">
        <v>595</v>
      </c>
      <c r="J95" s="28" t="s">
        <v>640</v>
      </c>
      <c r="K95" s="39">
        <v>-26114288.02</v>
      </c>
      <c r="L95" s="46">
        <v>-13530393.390000001</v>
      </c>
      <c r="M95" s="28">
        <v>-26114288.02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 t="s">
        <v>470</v>
      </c>
      <c r="V95" s="28" t="s">
        <v>641</v>
      </c>
      <c r="W95" s="28" t="s">
        <v>642</v>
      </c>
    </row>
    <row r="96" spans="1:23" x14ac:dyDescent="0.3">
      <c r="A96" s="30" t="str">
        <f>VLOOKUP(I96,Table!$B$3:$C$277,2,FALSE)</f>
        <v>REG ASSET-DEFD SEVERANCE COSTS</v>
      </c>
      <c r="B96" s="28">
        <v>50</v>
      </c>
      <c r="C96" s="28">
        <v>150</v>
      </c>
      <c r="D96" s="28" t="s">
        <v>603</v>
      </c>
      <c r="E96" s="28" t="s">
        <v>466</v>
      </c>
      <c r="F96" s="28" t="s">
        <v>533</v>
      </c>
      <c r="G96" s="28">
        <v>2831001</v>
      </c>
      <c r="H96" s="28" t="s">
        <v>130</v>
      </c>
      <c r="I96" s="28" t="s">
        <v>324</v>
      </c>
      <c r="J96" s="28" t="s">
        <v>640</v>
      </c>
      <c r="K96" s="39">
        <v>-110604.6</v>
      </c>
      <c r="L96" s="46">
        <v>-61447</v>
      </c>
      <c r="M96" s="28">
        <v>-110604.6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 t="s">
        <v>470</v>
      </c>
      <c r="V96" s="28" t="s">
        <v>641</v>
      </c>
      <c r="W96" s="28" t="s">
        <v>642</v>
      </c>
    </row>
    <row r="97" spans="1:23" x14ac:dyDescent="0.3">
      <c r="A97" s="30" t="str">
        <f>VLOOKUP(I97,Table!$B$3:$C$277,2,FALSE)</f>
        <v>BOOK LEASES CAPITALIZED FOR TAX</v>
      </c>
      <c r="B97" s="28">
        <v>50</v>
      </c>
      <c r="C97" s="28">
        <v>150</v>
      </c>
      <c r="D97" s="28" t="s">
        <v>603</v>
      </c>
      <c r="E97" s="28" t="s">
        <v>466</v>
      </c>
      <c r="F97" s="28" t="s">
        <v>533</v>
      </c>
      <c r="G97" s="28">
        <v>2831001</v>
      </c>
      <c r="H97" s="28" t="s">
        <v>91</v>
      </c>
      <c r="I97" s="28" t="s">
        <v>400</v>
      </c>
      <c r="J97" s="28" t="s">
        <v>640</v>
      </c>
      <c r="K97" s="39">
        <v>-331034.55</v>
      </c>
      <c r="L97" s="46">
        <v>-342817.3</v>
      </c>
      <c r="M97" s="28">
        <v>-331034.55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 t="s">
        <v>470</v>
      </c>
      <c r="V97" s="28" t="s">
        <v>641</v>
      </c>
      <c r="W97" s="28" t="s">
        <v>642</v>
      </c>
    </row>
    <row r="98" spans="1:23" x14ac:dyDescent="0.3">
      <c r="A98" s="30" t="str">
        <f>VLOOKUP(I98,Table!$B$3:$C$277,2,FALSE)</f>
        <v>CAPITALIZED SOFTWARE COST - BOOK</v>
      </c>
      <c r="B98" s="28">
        <v>50</v>
      </c>
      <c r="C98" s="28">
        <v>150</v>
      </c>
      <c r="D98" s="28" t="s">
        <v>603</v>
      </c>
      <c r="E98" s="28" t="s">
        <v>466</v>
      </c>
      <c r="F98" s="28" t="s">
        <v>533</v>
      </c>
      <c r="G98" s="28">
        <v>2831001</v>
      </c>
      <c r="H98" s="28" t="s">
        <v>548</v>
      </c>
      <c r="I98" s="28" t="s">
        <v>402</v>
      </c>
      <c r="J98" s="28" t="s">
        <v>640</v>
      </c>
      <c r="K98" s="39">
        <v>-2955773.78</v>
      </c>
      <c r="L98" s="46">
        <v>-3187114.68</v>
      </c>
      <c r="M98" s="28">
        <v>-2955773.78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 t="s">
        <v>470</v>
      </c>
      <c r="V98" s="28" t="s">
        <v>641</v>
      </c>
      <c r="W98" s="28" t="s">
        <v>642</v>
      </c>
    </row>
    <row r="99" spans="1:23" x14ac:dyDescent="0.3">
      <c r="A99" s="30" t="str">
        <f>VLOOKUP(I99,Table!$B$3:$C$277,2,FALSE)</f>
        <v>LOSS ON REACQUIRED DEBT</v>
      </c>
      <c r="B99" s="28">
        <v>50</v>
      </c>
      <c r="C99" s="28">
        <v>150</v>
      </c>
      <c r="D99" s="28" t="s">
        <v>603</v>
      </c>
      <c r="E99" s="28" t="s">
        <v>466</v>
      </c>
      <c r="F99" s="28" t="s">
        <v>533</v>
      </c>
      <c r="G99" s="28">
        <v>2831001</v>
      </c>
      <c r="H99" s="28" t="s">
        <v>42</v>
      </c>
      <c r="I99" s="28" t="s">
        <v>420</v>
      </c>
      <c r="J99" s="28" t="s">
        <v>640</v>
      </c>
      <c r="K99" s="39">
        <v>-7209322.3600000003</v>
      </c>
      <c r="L99" s="46">
        <v>-6916470.3600000003</v>
      </c>
      <c r="M99" s="28">
        <v>-7209322.3600000003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 t="s">
        <v>470</v>
      </c>
      <c r="V99" s="28" t="s">
        <v>641</v>
      </c>
      <c r="W99" s="28" t="s">
        <v>642</v>
      </c>
    </row>
    <row r="100" spans="1:23" x14ac:dyDescent="0.3">
      <c r="A100" s="30" t="str">
        <f>VLOOKUP(I100,Table!$B$3:$C$277,2,FALSE)</f>
        <v>SFAS 106-MEDICARE SUBSIDY-(PPACA)-REG ASSET</v>
      </c>
      <c r="B100" s="28">
        <v>50</v>
      </c>
      <c r="C100" s="28">
        <v>150</v>
      </c>
      <c r="D100" s="28" t="s">
        <v>603</v>
      </c>
      <c r="E100" s="28" t="s">
        <v>466</v>
      </c>
      <c r="F100" s="28" t="s">
        <v>533</v>
      </c>
      <c r="G100" s="28">
        <v>2831001</v>
      </c>
      <c r="H100" s="28" t="s">
        <v>549</v>
      </c>
      <c r="I100" s="28" t="s">
        <v>430</v>
      </c>
      <c r="J100" s="28" t="s">
        <v>640</v>
      </c>
      <c r="K100" s="39">
        <v>-119780.97</v>
      </c>
      <c r="L100" s="46">
        <v>-106471.97</v>
      </c>
      <c r="M100" s="28">
        <v>-119780.97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 t="s">
        <v>470</v>
      </c>
      <c r="V100" s="28" t="s">
        <v>641</v>
      </c>
      <c r="W100" s="28" t="s">
        <v>642</v>
      </c>
    </row>
    <row r="101" spans="1:23" x14ac:dyDescent="0.3">
      <c r="A101" s="30" t="str">
        <f>VLOOKUP(I101,Table!$B$3:$C$277,2,FALSE)</f>
        <v>REG ASSET - ACCRUED SFAS 112</v>
      </c>
      <c r="B101" s="28">
        <v>50</v>
      </c>
      <c r="C101" s="28">
        <v>150</v>
      </c>
      <c r="D101" s="28" t="s">
        <v>603</v>
      </c>
      <c r="E101" s="28" t="s">
        <v>466</v>
      </c>
      <c r="F101" s="28" t="s">
        <v>533</v>
      </c>
      <c r="G101" s="28">
        <v>2831001</v>
      </c>
      <c r="H101" s="28" t="s">
        <v>550</v>
      </c>
      <c r="I101" s="28" t="s">
        <v>441</v>
      </c>
      <c r="J101" s="28" t="s">
        <v>640</v>
      </c>
      <c r="K101" s="39">
        <v>-521215.01</v>
      </c>
      <c r="L101" s="46">
        <v>-323537.15999999997</v>
      </c>
      <c r="M101" s="28">
        <v>-521215.01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 t="s">
        <v>470</v>
      </c>
      <c r="V101" s="28" t="s">
        <v>641</v>
      </c>
      <c r="W101" s="28" t="s">
        <v>642</v>
      </c>
    </row>
    <row r="102" spans="1:23" x14ac:dyDescent="0.3">
      <c r="K102" s="33"/>
      <c r="L102" s="43"/>
    </row>
    <row r="103" spans="1:23" x14ac:dyDescent="0.3">
      <c r="K103" s="40">
        <f>SUBTOTAL(9,K3:K102)</f>
        <v>-400575345.89000022</v>
      </c>
      <c r="L103" s="44">
        <f>SUBTOTAL(9,L3:L102)</f>
        <v>-362424576.0800001</v>
      </c>
    </row>
    <row r="105" spans="1:23" x14ac:dyDescent="0.3">
      <c r="G105" s="28">
        <v>140</v>
      </c>
      <c r="H105" s="28" t="s">
        <v>530</v>
      </c>
      <c r="L105" s="37">
        <f>SUMIF($C$3:$C$102,G105,L$3:L$102)</f>
        <v>-97820713.620000005</v>
      </c>
    </row>
    <row r="106" spans="1:23" x14ac:dyDescent="0.3">
      <c r="G106" s="28">
        <v>215</v>
      </c>
      <c r="H106" s="28" t="s">
        <v>531</v>
      </c>
      <c r="L106" s="37">
        <f>SUMIF($C$3:$C$102,G106,L$3:L$102)</f>
        <v>-236204234.19000003</v>
      </c>
    </row>
    <row r="107" spans="1:23" x14ac:dyDescent="0.3">
      <c r="G107" s="28">
        <v>150</v>
      </c>
      <c r="H107" s="28" t="s">
        <v>532</v>
      </c>
      <c r="L107" s="37">
        <f>SUMIF($C$3:$C$102,G107,L$3:L$102)</f>
        <v>-28399628.27</v>
      </c>
    </row>
    <row r="108" spans="1:23" x14ac:dyDescent="0.3">
      <c r="L108" s="48">
        <f>SUM(L105:L107)</f>
        <v>-362424576.08000004</v>
      </c>
    </row>
    <row r="109" spans="1:23" x14ac:dyDescent="0.3">
      <c r="L109" s="28" t="b">
        <f>L103=L108</f>
        <v>1</v>
      </c>
    </row>
  </sheetData>
  <autoFilter ref="A2:W101"/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workbookViewId="0">
      <pane ySplit="2" topLeftCell="A3" activePane="bottomLeft" state="frozen"/>
      <selection sqref="A1:S88"/>
      <selection pane="bottomLeft" sqref="A1:S88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3.44140625" style="69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30"/>
      <c r="B1" s="29" t="s">
        <v>600</v>
      </c>
      <c r="E1" s="86" t="s">
        <v>638</v>
      </c>
    </row>
    <row r="2" spans="1:23" x14ac:dyDescent="0.3">
      <c r="A2" s="31" t="s">
        <v>529</v>
      </c>
      <c r="B2" s="69" t="s">
        <v>444</v>
      </c>
      <c r="C2" s="69" t="s">
        <v>445</v>
      </c>
      <c r="D2" s="69" t="s">
        <v>446</v>
      </c>
      <c r="E2" s="69" t="s">
        <v>447</v>
      </c>
      <c r="F2" s="69" t="s">
        <v>448</v>
      </c>
      <c r="G2" s="69" t="s">
        <v>449</v>
      </c>
      <c r="H2" s="69" t="s">
        <v>450</v>
      </c>
      <c r="I2" s="69" t="s">
        <v>451</v>
      </c>
      <c r="J2" s="69" t="s">
        <v>452</v>
      </c>
      <c r="K2" s="101" t="s">
        <v>453</v>
      </c>
      <c r="L2" s="102" t="s">
        <v>454</v>
      </c>
      <c r="M2" s="69" t="s">
        <v>455</v>
      </c>
      <c r="N2" s="69" t="s">
        <v>456</v>
      </c>
      <c r="O2" s="69" t="s">
        <v>457</v>
      </c>
      <c r="P2" s="69" t="s">
        <v>458</v>
      </c>
      <c r="Q2" s="69" t="s">
        <v>459</v>
      </c>
      <c r="R2" s="69" t="s">
        <v>460</v>
      </c>
      <c r="S2" s="69" t="s">
        <v>461</v>
      </c>
      <c r="T2" s="69" t="s">
        <v>462</v>
      </c>
      <c r="U2" s="69" t="s">
        <v>463</v>
      </c>
      <c r="V2" s="69" t="s">
        <v>464</v>
      </c>
      <c r="W2" s="69" t="s">
        <v>465</v>
      </c>
    </row>
    <row r="3" spans="1:23" x14ac:dyDescent="0.3">
      <c r="A3" s="30" t="str">
        <f>VLOOKUP(I3,'Table (9)'!$B$3:$C$317,2,FALSE)</f>
        <v>EXCESS FIT % RATE CHANGE</v>
      </c>
      <c r="B3" s="69">
        <v>50</v>
      </c>
      <c r="C3" s="69">
        <v>250</v>
      </c>
      <c r="D3" s="69" t="s">
        <v>1328</v>
      </c>
      <c r="E3" s="69" t="s">
        <v>466</v>
      </c>
      <c r="F3" s="69" t="s">
        <v>467</v>
      </c>
      <c r="G3" s="69">
        <v>2821001</v>
      </c>
      <c r="H3" s="69" t="s">
        <v>1140</v>
      </c>
      <c r="I3" s="69" t="s">
        <v>1139</v>
      </c>
      <c r="J3" s="69" t="s">
        <v>640</v>
      </c>
      <c r="K3" s="101">
        <v>40.9</v>
      </c>
      <c r="L3" s="102">
        <v>40.9</v>
      </c>
      <c r="M3" s="69">
        <v>40.9</v>
      </c>
      <c r="P3" s="69">
        <v>0</v>
      </c>
      <c r="Q3" s="69">
        <v>0</v>
      </c>
      <c r="R3" s="69">
        <v>0</v>
      </c>
      <c r="S3" s="69">
        <v>0</v>
      </c>
      <c r="T3" s="69">
        <v>0</v>
      </c>
      <c r="U3" s="69" t="s">
        <v>470</v>
      </c>
      <c r="V3" s="69" t="s">
        <v>641</v>
      </c>
      <c r="W3" s="69" t="s">
        <v>642</v>
      </c>
    </row>
    <row r="4" spans="1:23" x14ac:dyDescent="0.3">
      <c r="A4" s="30" t="str">
        <f>VLOOKUP(I4,'Table (9)'!$B$3:$C$317,2,FALSE)</f>
        <v>BOOK VS. TAX DEPRECIATION</v>
      </c>
      <c r="B4" s="69">
        <v>50</v>
      </c>
      <c r="C4" s="69">
        <v>250</v>
      </c>
      <c r="D4" s="69" t="s">
        <v>1328</v>
      </c>
      <c r="E4" s="69" t="s">
        <v>466</v>
      </c>
      <c r="F4" s="69" t="s">
        <v>467</v>
      </c>
      <c r="G4" s="69">
        <v>2821001</v>
      </c>
      <c r="H4" s="69" t="s">
        <v>907</v>
      </c>
      <c r="I4" s="69" t="s">
        <v>144</v>
      </c>
      <c r="J4" s="69" t="s">
        <v>640</v>
      </c>
      <c r="K4" s="101">
        <v>-4342.3999999999996</v>
      </c>
      <c r="L4" s="102">
        <v>-4210.99</v>
      </c>
      <c r="M4" s="69">
        <v>-4342.3999999999996</v>
      </c>
      <c r="P4" s="69">
        <v>0</v>
      </c>
      <c r="Q4" s="69">
        <v>0</v>
      </c>
      <c r="R4" s="69">
        <v>0</v>
      </c>
      <c r="S4" s="69">
        <v>0</v>
      </c>
      <c r="T4" s="69">
        <v>0</v>
      </c>
      <c r="U4" s="69" t="s">
        <v>470</v>
      </c>
      <c r="V4" s="69" t="s">
        <v>641</v>
      </c>
      <c r="W4" s="69" t="s">
        <v>642</v>
      </c>
    </row>
    <row r="5" spans="1:23" x14ac:dyDescent="0.3">
      <c r="A5" s="30" t="str">
        <f>VLOOKUP(I5,'Table (9)'!$B$3:$C$317,2,FALSE)</f>
        <v>BOOK VS. TAX DEPRECIATION</v>
      </c>
      <c r="B5" s="69">
        <v>50</v>
      </c>
      <c r="C5" s="69">
        <v>250</v>
      </c>
      <c r="D5" s="69" t="s">
        <v>1328</v>
      </c>
      <c r="E5" s="69" t="s">
        <v>466</v>
      </c>
      <c r="F5" s="69" t="s">
        <v>467</v>
      </c>
      <c r="G5" s="69">
        <v>2821001</v>
      </c>
      <c r="H5" s="69" t="s">
        <v>1329</v>
      </c>
      <c r="I5" s="69" t="s">
        <v>1330</v>
      </c>
      <c r="J5" s="69" t="s">
        <v>640</v>
      </c>
      <c r="K5" s="101">
        <v>4006</v>
      </c>
      <c r="L5" s="102">
        <v>4006</v>
      </c>
      <c r="M5" s="69">
        <v>4006</v>
      </c>
      <c r="P5" s="69">
        <v>0</v>
      </c>
      <c r="Q5" s="69">
        <v>0</v>
      </c>
      <c r="R5" s="69">
        <v>0</v>
      </c>
      <c r="S5" s="69">
        <v>0</v>
      </c>
      <c r="T5" s="69">
        <v>0</v>
      </c>
      <c r="U5" s="69" t="s">
        <v>470</v>
      </c>
      <c r="V5" s="69" t="s">
        <v>641</v>
      </c>
      <c r="W5" s="69" t="s">
        <v>642</v>
      </c>
    </row>
    <row r="6" spans="1:23" x14ac:dyDescent="0.3">
      <c r="A6" s="30" t="str">
        <f>VLOOKUP(I6,'Table (9)'!$B$3:$C$317,2,FALSE)</f>
        <v>BOOK VS. TAX DEPRECIATION</v>
      </c>
      <c r="B6" s="69">
        <v>50</v>
      </c>
      <c r="C6" s="69">
        <v>250</v>
      </c>
      <c r="D6" s="69" t="s">
        <v>1328</v>
      </c>
      <c r="E6" s="69" t="s">
        <v>466</v>
      </c>
      <c r="F6" s="69" t="s">
        <v>467</v>
      </c>
      <c r="G6" s="69">
        <v>2821001</v>
      </c>
      <c r="H6" s="69" t="s">
        <v>1331</v>
      </c>
      <c r="I6" s="69" t="s">
        <v>1332</v>
      </c>
      <c r="J6" s="69" t="s">
        <v>640</v>
      </c>
      <c r="K6" s="101">
        <v>-314.99</v>
      </c>
      <c r="L6" s="102">
        <v>-274.77</v>
      </c>
      <c r="M6" s="69">
        <v>-314.99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 t="s">
        <v>470</v>
      </c>
      <c r="V6" s="69" t="s">
        <v>641</v>
      </c>
      <c r="W6" s="69" t="s">
        <v>642</v>
      </c>
    </row>
    <row r="7" spans="1:23" x14ac:dyDescent="0.3">
      <c r="A7" s="30" t="str">
        <f>VLOOKUP(I7,'Table (9)'!$B$3:$C$317,2,FALSE)</f>
        <v>BOOK VS. TAX DEPRECIATION</v>
      </c>
      <c r="B7" s="69">
        <v>50</v>
      </c>
      <c r="C7" s="69">
        <v>250</v>
      </c>
      <c r="D7" s="69" t="s">
        <v>1328</v>
      </c>
      <c r="E7" s="69" t="s">
        <v>466</v>
      </c>
      <c r="F7" s="69" t="s">
        <v>467</v>
      </c>
      <c r="G7" s="69">
        <v>2821001</v>
      </c>
      <c r="H7" s="69" t="s">
        <v>1333</v>
      </c>
      <c r="I7" s="69" t="s">
        <v>1334</v>
      </c>
      <c r="J7" s="69" t="s">
        <v>640</v>
      </c>
      <c r="K7" s="101">
        <v>-26308.799999999999</v>
      </c>
      <c r="L7" s="102">
        <v>-26308.799999999999</v>
      </c>
      <c r="M7" s="69">
        <v>-26308.799999999999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 t="s">
        <v>470</v>
      </c>
      <c r="V7" s="69" t="s">
        <v>641</v>
      </c>
      <c r="W7" s="69" t="s">
        <v>642</v>
      </c>
    </row>
    <row r="8" spans="1:23" x14ac:dyDescent="0.3">
      <c r="A8" s="30" t="str">
        <f>VLOOKUP(I8,'Table (9)'!$B$3:$C$317,2,FALSE)</f>
        <v>BOOK VS. TAX DEPRECIATION</v>
      </c>
      <c r="B8" s="69">
        <v>50</v>
      </c>
      <c r="C8" s="69">
        <v>250</v>
      </c>
      <c r="D8" s="69" t="s">
        <v>1328</v>
      </c>
      <c r="E8" s="69" t="s">
        <v>466</v>
      </c>
      <c r="F8" s="69" t="s">
        <v>467</v>
      </c>
      <c r="G8" s="69">
        <v>2821001</v>
      </c>
      <c r="H8" s="69" t="s">
        <v>1335</v>
      </c>
      <c r="I8" s="69" t="s">
        <v>1336</v>
      </c>
      <c r="J8" s="69" t="s">
        <v>640</v>
      </c>
      <c r="K8" s="101">
        <v>2468.4299999999998</v>
      </c>
      <c r="L8" s="102">
        <v>2468.4299999999998</v>
      </c>
      <c r="M8" s="69">
        <v>2468.4299999999998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 t="s">
        <v>470</v>
      </c>
      <c r="V8" s="69" t="s">
        <v>641</v>
      </c>
      <c r="W8" s="69" t="s">
        <v>642</v>
      </c>
    </row>
    <row r="9" spans="1:23" x14ac:dyDescent="0.3">
      <c r="A9" s="30" t="str">
        <f>VLOOKUP(I9,'Table (9)'!$B$3:$C$317,2,FALSE)</f>
        <v>BOOK VS. TAX DEPRECIATION</v>
      </c>
      <c r="B9" s="69">
        <v>50</v>
      </c>
      <c r="C9" s="69">
        <v>250</v>
      </c>
      <c r="D9" s="69" t="s">
        <v>1328</v>
      </c>
      <c r="E9" s="69" t="s">
        <v>466</v>
      </c>
      <c r="F9" s="69" t="s">
        <v>467</v>
      </c>
      <c r="G9" s="69">
        <v>2821001</v>
      </c>
      <c r="H9" s="69" t="s">
        <v>911</v>
      </c>
      <c r="I9" s="69" t="s">
        <v>148</v>
      </c>
      <c r="J9" s="69" t="s">
        <v>640</v>
      </c>
      <c r="K9" s="101">
        <v>-68512.38</v>
      </c>
      <c r="L9" s="102">
        <v>-68512.38</v>
      </c>
      <c r="M9" s="69">
        <v>-68512.38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 t="s">
        <v>470</v>
      </c>
      <c r="V9" s="69" t="s">
        <v>641</v>
      </c>
      <c r="W9" s="69" t="s">
        <v>642</v>
      </c>
    </row>
    <row r="10" spans="1:23" x14ac:dyDescent="0.3">
      <c r="A10" s="30" t="str">
        <f>VLOOKUP(I10,'Table (9)'!$B$3:$C$317,2,FALSE)</f>
        <v>BOOK VS. TAX DEPRECIATION</v>
      </c>
      <c r="B10" s="69">
        <v>50</v>
      </c>
      <c r="C10" s="69">
        <v>250</v>
      </c>
      <c r="D10" s="69" t="s">
        <v>1328</v>
      </c>
      <c r="E10" s="69" t="s">
        <v>466</v>
      </c>
      <c r="F10" s="69" t="s">
        <v>467</v>
      </c>
      <c r="G10" s="69">
        <v>2821001</v>
      </c>
      <c r="H10" s="69" t="s">
        <v>1337</v>
      </c>
      <c r="I10" s="69" t="s">
        <v>1338</v>
      </c>
      <c r="J10" s="69" t="s">
        <v>640</v>
      </c>
      <c r="K10" s="101">
        <v>-3088.48</v>
      </c>
      <c r="L10" s="102">
        <v>-3281.33</v>
      </c>
      <c r="M10" s="69">
        <v>-3088.48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 t="s">
        <v>470</v>
      </c>
      <c r="V10" s="69" t="s">
        <v>641</v>
      </c>
      <c r="W10" s="69" t="s">
        <v>642</v>
      </c>
    </row>
    <row r="11" spans="1:23" x14ac:dyDescent="0.3">
      <c r="A11" s="30" t="str">
        <f>VLOOKUP(I11,'Table (9)'!$B$3:$C$317,2,FALSE)</f>
        <v>BOOK VS. TAX DEPRECIATION</v>
      </c>
      <c r="B11" s="69">
        <v>50</v>
      </c>
      <c r="C11" s="69">
        <v>250</v>
      </c>
      <c r="D11" s="69" t="s">
        <v>1328</v>
      </c>
      <c r="E11" s="69" t="s">
        <v>466</v>
      </c>
      <c r="F11" s="69" t="s">
        <v>467</v>
      </c>
      <c r="G11" s="69">
        <v>2821001</v>
      </c>
      <c r="H11" s="69" t="s">
        <v>1339</v>
      </c>
      <c r="I11" s="69" t="s">
        <v>1340</v>
      </c>
      <c r="J11" s="69" t="s">
        <v>640</v>
      </c>
      <c r="K11" s="101">
        <v>-53666.99</v>
      </c>
      <c r="L11" s="102">
        <v>-53666.99</v>
      </c>
      <c r="M11" s="69">
        <v>-53666.99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 t="s">
        <v>470</v>
      </c>
      <c r="V11" s="69" t="s">
        <v>641</v>
      </c>
      <c r="W11" s="69" t="s">
        <v>642</v>
      </c>
    </row>
    <row r="12" spans="1:23" x14ac:dyDescent="0.3">
      <c r="A12" s="30" t="str">
        <f>VLOOKUP(I12,'Table (9)'!$B$3:$C$317,2,FALSE)</f>
        <v>BOOK VS. TAX DEPRECIATION</v>
      </c>
      <c r="B12" s="69">
        <v>50</v>
      </c>
      <c r="C12" s="69">
        <v>250</v>
      </c>
      <c r="D12" s="69" t="s">
        <v>1328</v>
      </c>
      <c r="E12" s="69" t="s">
        <v>466</v>
      </c>
      <c r="F12" s="69" t="s">
        <v>467</v>
      </c>
      <c r="G12" s="69">
        <v>2821001</v>
      </c>
      <c r="H12" s="69" t="s">
        <v>477</v>
      </c>
      <c r="I12" s="69" t="s">
        <v>150</v>
      </c>
      <c r="J12" s="69" t="s">
        <v>640</v>
      </c>
      <c r="K12" s="101">
        <v>-496471459.64999998</v>
      </c>
      <c r="L12" s="102">
        <v>-527486970.75</v>
      </c>
      <c r="M12" s="69">
        <v>-496471459.64999998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 t="s">
        <v>470</v>
      </c>
      <c r="V12" s="69" t="s">
        <v>641</v>
      </c>
      <c r="W12" s="69" t="s">
        <v>642</v>
      </c>
    </row>
    <row r="13" spans="1:23" x14ac:dyDescent="0.3">
      <c r="A13" s="30" t="str">
        <f>VLOOKUP(I13,'Table (9)'!$B$3:$C$317,2,FALSE)</f>
        <v>BOOK VS. TAX DEPRECIATION</v>
      </c>
      <c r="B13" s="69">
        <v>50</v>
      </c>
      <c r="C13" s="69">
        <v>250</v>
      </c>
      <c r="D13" s="69" t="s">
        <v>1328</v>
      </c>
      <c r="E13" s="69" t="s">
        <v>466</v>
      </c>
      <c r="F13" s="69" t="s">
        <v>467</v>
      </c>
      <c r="G13" s="69">
        <v>2821001</v>
      </c>
      <c r="H13" s="69" t="s">
        <v>478</v>
      </c>
      <c r="I13" s="69" t="s">
        <v>151</v>
      </c>
      <c r="J13" s="69" t="s">
        <v>640</v>
      </c>
      <c r="K13" s="101">
        <v>-178083.95</v>
      </c>
      <c r="L13" s="102">
        <v>-178083.95</v>
      </c>
      <c r="M13" s="69">
        <v>-178083.95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 t="s">
        <v>470</v>
      </c>
      <c r="V13" s="69" t="s">
        <v>641</v>
      </c>
      <c r="W13" s="69" t="s">
        <v>642</v>
      </c>
    </row>
    <row r="14" spans="1:23" x14ac:dyDescent="0.3">
      <c r="A14" s="30" t="str">
        <f>VLOOKUP(I14,'Table (9)'!$B$3:$C$317,2,FALSE)</f>
        <v>BOOK VS. TAX DEPRECIATION</v>
      </c>
      <c r="B14" s="69">
        <v>50</v>
      </c>
      <c r="C14" s="69">
        <v>250</v>
      </c>
      <c r="D14" s="69" t="s">
        <v>1328</v>
      </c>
      <c r="E14" s="69" t="s">
        <v>466</v>
      </c>
      <c r="F14" s="69" t="s">
        <v>467</v>
      </c>
      <c r="G14" s="69">
        <v>2821001</v>
      </c>
      <c r="H14" s="69" t="s">
        <v>153</v>
      </c>
      <c r="I14" s="69" t="s">
        <v>152</v>
      </c>
      <c r="J14" s="69" t="s">
        <v>640</v>
      </c>
      <c r="K14" s="101">
        <v>-2001799.65</v>
      </c>
      <c r="L14" s="102">
        <v>-2001799.65</v>
      </c>
      <c r="M14" s="69">
        <v>-2001799.65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 t="s">
        <v>470</v>
      </c>
      <c r="V14" s="69" t="s">
        <v>641</v>
      </c>
      <c r="W14" s="69" t="s">
        <v>642</v>
      </c>
    </row>
    <row r="15" spans="1:23" x14ac:dyDescent="0.3">
      <c r="A15" s="30" t="str">
        <f>VLOOKUP(I15,'Table (9)'!$B$3:$C$317,2,FALSE)</f>
        <v>CAPD INTEREST - SECTION 481(a) - CHANGE IN METHD</v>
      </c>
      <c r="B15" s="69">
        <v>50</v>
      </c>
      <c r="C15" s="69">
        <v>250</v>
      </c>
      <c r="D15" s="69" t="s">
        <v>1328</v>
      </c>
      <c r="E15" s="69" t="s">
        <v>466</v>
      </c>
      <c r="F15" s="69" t="s">
        <v>467</v>
      </c>
      <c r="G15" s="69">
        <v>2821001</v>
      </c>
      <c r="H15" s="69" t="s">
        <v>83</v>
      </c>
      <c r="I15" s="69" t="s">
        <v>154</v>
      </c>
      <c r="J15" s="69" t="s">
        <v>640</v>
      </c>
      <c r="K15" s="101">
        <v>-304749.15000000002</v>
      </c>
      <c r="L15" s="102">
        <v>-207563.25</v>
      </c>
      <c r="M15" s="69">
        <v>-304749.15000000002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 t="s">
        <v>470</v>
      </c>
      <c r="V15" s="69" t="s">
        <v>641</v>
      </c>
      <c r="W15" s="69" t="s">
        <v>642</v>
      </c>
    </row>
    <row r="16" spans="1:23" x14ac:dyDescent="0.3">
      <c r="A16" s="30" t="str">
        <f>VLOOKUP(I16,'Table (9)'!$B$3:$C$317,2,FALSE)</f>
        <v>RELOCATION COST - SECTION 481(a) - CHANGE IN METH</v>
      </c>
      <c r="B16" s="69">
        <v>50</v>
      </c>
      <c r="C16" s="69">
        <v>250</v>
      </c>
      <c r="D16" s="69" t="s">
        <v>1328</v>
      </c>
      <c r="E16" s="69" t="s">
        <v>466</v>
      </c>
      <c r="F16" s="69" t="s">
        <v>467</v>
      </c>
      <c r="G16" s="69">
        <v>2821001</v>
      </c>
      <c r="H16" s="69" t="s">
        <v>84</v>
      </c>
      <c r="I16" s="69" t="s">
        <v>156</v>
      </c>
      <c r="J16" s="69" t="s">
        <v>640</v>
      </c>
      <c r="K16" s="101">
        <v>-614188.02</v>
      </c>
      <c r="L16" s="102">
        <v>-462500.82</v>
      </c>
      <c r="M16" s="69">
        <v>-614188.02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 t="s">
        <v>470</v>
      </c>
      <c r="V16" s="69" t="s">
        <v>641</v>
      </c>
      <c r="W16" s="69" t="s">
        <v>642</v>
      </c>
    </row>
    <row r="17" spans="1:23" x14ac:dyDescent="0.3">
      <c r="A17" s="30" t="str">
        <f>VLOOKUP(I17,'Table (9)'!$B$3:$C$317,2,FALSE)</f>
        <v>R &amp; D DEDUCTION - SECTION 174</v>
      </c>
      <c r="B17" s="69">
        <v>50</v>
      </c>
      <c r="C17" s="69">
        <v>250</v>
      </c>
      <c r="D17" s="69" t="s">
        <v>1328</v>
      </c>
      <c r="E17" s="69" t="s">
        <v>466</v>
      </c>
      <c r="F17" s="69" t="s">
        <v>467</v>
      </c>
      <c r="G17" s="69">
        <v>2821001</v>
      </c>
      <c r="H17" s="69" t="s">
        <v>481</v>
      </c>
      <c r="I17" s="69" t="s">
        <v>160</v>
      </c>
      <c r="J17" s="69" t="s">
        <v>640</v>
      </c>
      <c r="K17" s="101">
        <v>-469205.8</v>
      </c>
      <c r="L17" s="102">
        <v>-469205.8</v>
      </c>
      <c r="M17" s="69">
        <v>-469205.8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 t="s">
        <v>470</v>
      </c>
      <c r="V17" s="69" t="s">
        <v>641</v>
      </c>
      <c r="W17" s="69" t="s">
        <v>642</v>
      </c>
    </row>
    <row r="18" spans="1:23" x14ac:dyDescent="0.3">
      <c r="A18" s="30" t="str">
        <f>VLOOKUP(I18,'Table (9)'!$B$3:$C$317,2,FALSE)</f>
        <v>BK PLANT IN SERVICE-SFAS 143-ARO</v>
      </c>
      <c r="B18" s="69">
        <v>50</v>
      </c>
      <c r="C18" s="69">
        <v>250</v>
      </c>
      <c r="D18" s="69" t="s">
        <v>1328</v>
      </c>
      <c r="E18" s="69" t="s">
        <v>466</v>
      </c>
      <c r="F18" s="69" t="s">
        <v>467</v>
      </c>
      <c r="G18" s="69">
        <v>2821001</v>
      </c>
      <c r="H18" s="69" t="s">
        <v>65</v>
      </c>
      <c r="I18" s="69" t="s">
        <v>168</v>
      </c>
      <c r="J18" s="69" t="s">
        <v>640</v>
      </c>
      <c r="K18" s="101">
        <v>-570292.04</v>
      </c>
      <c r="L18" s="102">
        <v>-660359.62</v>
      </c>
      <c r="M18" s="69">
        <v>-570292.04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 t="s">
        <v>470</v>
      </c>
      <c r="V18" s="69" t="s">
        <v>641</v>
      </c>
      <c r="W18" s="69" t="s">
        <v>642</v>
      </c>
    </row>
    <row r="19" spans="1:23" x14ac:dyDescent="0.3">
      <c r="A19" s="30" t="str">
        <f>VLOOKUP(I19,'Table (9)'!$B$3:$C$317,2,FALSE)</f>
        <v>GAIN/LOSS ON ACRS/MACRS PROPERTY</v>
      </c>
      <c r="B19" s="69">
        <v>50</v>
      </c>
      <c r="C19" s="69">
        <v>250</v>
      </c>
      <c r="D19" s="69" t="s">
        <v>1328</v>
      </c>
      <c r="E19" s="69" t="s">
        <v>466</v>
      </c>
      <c r="F19" s="69" t="s">
        <v>467</v>
      </c>
      <c r="G19" s="69">
        <v>2821001</v>
      </c>
      <c r="H19" s="69" t="s">
        <v>98</v>
      </c>
      <c r="I19" s="69" t="s">
        <v>170</v>
      </c>
      <c r="J19" s="69" t="s">
        <v>640</v>
      </c>
      <c r="K19" s="101">
        <v>-68516017.590000004</v>
      </c>
      <c r="L19" s="102">
        <v>-76554155.739999995</v>
      </c>
      <c r="M19" s="69">
        <v>-68516017.590000004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 t="s">
        <v>470</v>
      </c>
      <c r="V19" s="69" t="s">
        <v>641</v>
      </c>
      <c r="W19" s="69" t="s">
        <v>642</v>
      </c>
    </row>
    <row r="20" spans="1:23" x14ac:dyDescent="0.3">
      <c r="A20" s="30" t="str">
        <f>VLOOKUP(I20,'Table (9)'!$B$3:$C$317,2,FALSE)</f>
        <v>GAIN/LOSS ON ACRS/MACRS PROPERTY</v>
      </c>
      <c r="B20" s="69">
        <v>50</v>
      </c>
      <c r="C20" s="69">
        <v>250</v>
      </c>
      <c r="D20" s="69" t="s">
        <v>1328</v>
      </c>
      <c r="E20" s="69" t="s">
        <v>466</v>
      </c>
      <c r="F20" s="69" t="s">
        <v>467</v>
      </c>
      <c r="G20" s="69">
        <v>2821001</v>
      </c>
      <c r="H20" s="69" t="s">
        <v>489</v>
      </c>
      <c r="I20" s="69" t="s">
        <v>171</v>
      </c>
      <c r="J20" s="69" t="s">
        <v>640</v>
      </c>
      <c r="K20" s="101">
        <v>19559018</v>
      </c>
      <c r="L20" s="102">
        <v>22244790</v>
      </c>
      <c r="M20" s="69">
        <v>19559018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 t="s">
        <v>470</v>
      </c>
      <c r="V20" s="69" t="s">
        <v>641</v>
      </c>
      <c r="W20" s="69" t="s">
        <v>642</v>
      </c>
    </row>
    <row r="21" spans="1:23" x14ac:dyDescent="0.3">
      <c r="A21" s="30" t="str">
        <f>VLOOKUP(I21,'Table (9)'!$B$3:$C$317,2,FALSE)</f>
        <v>ABFUDC</v>
      </c>
      <c r="B21" s="69">
        <v>50</v>
      </c>
      <c r="C21" s="69">
        <v>250</v>
      </c>
      <c r="D21" s="69" t="s">
        <v>1328</v>
      </c>
      <c r="E21" s="69" t="s">
        <v>466</v>
      </c>
      <c r="F21" s="69" t="s">
        <v>467</v>
      </c>
      <c r="G21" s="69">
        <v>2821001</v>
      </c>
      <c r="H21" s="69" t="s">
        <v>31</v>
      </c>
      <c r="I21" s="69" t="s">
        <v>174</v>
      </c>
      <c r="J21" s="69" t="s">
        <v>640</v>
      </c>
      <c r="K21" s="101">
        <v>-10910108.66</v>
      </c>
      <c r="L21" s="102">
        <v>-11617637.08</v>
      </c>
      <c r="M21" s="69">
        <v>-10910108.66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 t="s">
        <v>470</v>
      </c>
      <c r="V21" s="69" t="s">
        <v>641</v>
      </c>
      <c r="W21" s="69" t="s">
        <v>642</v>
      </c>
    </row>
    <row r="22" spans="1:23" x14ac:dyDescent="0.3">
      <c r="A22" s="30" t="str">
        <f>VLOOKUP(I22,'Table (9)'!$B$3:$C$317,2,FALSE)</f>
        <v>ABFUDC</v>
      </c>
      <c r="B22" s="69">
        <v>50</v>
      </c>
      <c r="C22" s="69">
        <v>250</v>
      </c>
      <c r="D22" s="69" t="s">
        <v>1328</v>
      </c>
      <c r="E22" s="69" t="s">
        <v>466</v>
      </c>
      <c r="F22" s="69" t="s">
        <v>467</v>
      </c>
      <c r="G22" s="69">
        <v>2821001</v>
      </c>
      <c r="H22" s="69" t="s">
        <v>491</v>
      </c>
      <c r="I22" s="69" t="s">
        <v>175</v>
      </c>
      <c r="J22" s="69" t="s">
        <v>640</v>
      </c>
      <c r="K22" s="101">
        <v>6175131</v>
      </c>
      <c r="L22" s="102">
        <v>6438136</v>
      </c>
      <c r="M22" s="69">
        <v>6175131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 t="s">
        <v>470</v>
      </c>
      <c r="V22" s="69" t="s">
        <v>641</v>
      </c>
      <c r="W22" s="69" t="s">
        <v>642</v>
      </c>
    </row>
    <row r="23" spans="1:23" x14ac:dyDescent="0.3">
      <c r="A23" s="30" t="str">
        <f>VLOOKUP(I23,'Table (9)'!$B$3:$C$317,2,FALSE)</f>
        <v>ABFUDC-C&amp;SOE GROSS METHOD</v>
      </c>
      <c r="B23" s="69">
        <v>50</v>
      </c>
      <c r="C23" s="69">
        <v>250</v>
      </c>
      <c r="D23" s="69" t="s">
        <v>1328</v>
      </c>
      <c r="E23" s="69" t="s">
        <v>466</v>
      </c>
      <c r="F23" s="69" t="s">
        <v>467</v>
      </c>
      <c r="G23" s="69">
        <v>2821001</v>
      </c>
      <c r="H23" s="69" t="s">
        <v>1263</v>
      </c>
      <c r="I23" s="69" t="s">
        <v>1341</v>
      </c>
      <c r="J23" s="69" t="s">
        <v>640</v>
      </c>
      <c r="K23" s="101">
        <v>-4326158.6900000004</v>
      </c>
      <c r="L23" s="102">
        <v>-4326158.6900000004</v>
      </c>
      <c r="M23" s="69">
        <v>-4326158.6900000004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 t="s">
        <v>470</v>
      </c>
      <c r="V23" s="69" t="s">
        <v>641</v>
      </c>
      <c r="W23" s="69" t="s">
        <v>642</v>
      </c>
    </row>
    <row r="24" spans="1:23" x14ac:dyDescent="0.3">
      <c r="A24" s="30" t="str">
        <f>VLOOKUP(I24,'Table (9)'!$B$3:$C$317,2,FALSE)</f>
        <v>ABFUDC-C&amp;SOE GROSS METHOD</v>
      </c>
      <c r="B24" s="69">
        <v>50</v>
      </c>
      <c r="C24" s="69">
        <v>250</v>
      </c>
      <c r="D24" s="69" t="s">
        <v>1328</v>
      </c>
      <c r="E24" s="69" t="s">
        <v>466</v>
      </c>
      <c r="F24" s="69" t="s">
        <v>467</v>
      </c>
      <c r="G24" s="69">
        <v>2821001</v>
      </c>
      <c r="H24" s="69" t="s">
        <v>1342</v>
      </c>
      <c r="I24" s="69" t="s">
        <v>1343</v>
      </c>
      <c r="J24" s="69" t="s">
        <v>640</v>
      </c>
      <c r="K24" s="101">
        <v>2053526</v>
      </c>
      <c r="L24" s="102">
        <v>2197735</v>
      </c>
      <c r="M24" s="69">
        <v>2053526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 t="s">
        <v>470</v>
      </c>
      <c r="V24" s="69" t="s">
        <v>641</v>
      </c>
      <c r="W24" s="69" t="s">
        <v>642</v>
      </c>
    </row>
    <row r="25" spans="1:23" x14ac:dyDescent="0.3">
      <c r="A25" s="30" t="str">
        <f>VLOOKUP(I25,'Table (9)'!$B$3:$C$317,2,FALSE)</f>
        <v>ABFUDC-SMART HOUSE - LAND</v>
      </c>
      <c r="B25" s="69">
        <v>50</v>
      </c>
      <c r="C25" s="69">
        <v>250</v>
      </c>
      <c r="D25" s="69" t="s">
        <v>1328</v>
      </c>
      <c r="E25" s="69" t="s">
        <v>466</v>
      </c>
      <c r="F25" s="69" t="s">
        <v>467</v>
      </c>
      <c r="G25" s="69">
        <v>2821001</v>
      </c>
      <c r="H25" s="69" t="s">
        <v>1264</v>
      </c>
      <c r="I25" s="69" t="s">
        <v>1344</v>
      </c>
      <c r="J25" s="69" t="s">
        <v>640</v>
      </c>
      <c r="K25" s="101">
        <v>-2652</v>
      </c>
      <c r="L25" s="102">
        <v>-2652</v>
      </c>
      <c r="M25" s="69">
        <v>-2652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 t="s">
        <v>470</v>
      </c>
      <c r="V25" s="69" t="s">
        <v>641</v>
      </c>
      <c r="W25" s="69" t="s">
        <v>642</v>
      </c>
    </row>
    <row r="26" spans="1:23" x14ac:dyDescent="0.3">
      <c r="A26" s="30" t="str">
        <f>VLOOKUP(I26,'Table (9)'!$B$3:$C$317,2,FALSE)</f>
        <v>TAXES CAPITALIZED</v>
      </c>
      <c r="B26" s="69">
        <v>50</v>
      </c>
      <c r="C26" s="69">
        <v>250</v>
      </c>
      <c r="D26" s="69" t="s">
        <v>1328</v>
      </c>
      <c r="E26" s="69" t="s">
        <v>466</v>
      </c>
      <c r="F26" s="69" t="s">
        <v>467</v>
      </c>
      <c r="G26" s="69">
        <v>2821001</v>
      </c>
      <c r="H26" s="69" t="s">
        <v>32</v>
      </c>
      <c r="I26" s="69" t="s">
        <v>206</v>
      </c>
      <c r="J26" s="69" t="s">
        <v>640</v>
      </c>
      <c r="K26" s="101">
        <v>-869001</v>
      </c>
      <c r="L26" s="102">
        <v>-869001</v>
      </c>
      <c r="M26" s="69">
        <v>-869001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 t="s">
        <v>470</v>
      </c>
      <c r="V26" s="69" t="s">
        <v>641</v>
      </c>
      <c r="W26" s="69" t="s">
        <v>642</v>
      </c>
    </row>
    <row r="27" spans="1:23" x14ac:dyDescent="0.3">
      <c r="A27" s="30" t="str">
        <f>VLOOKUP(I27,'Table (9)'!$B$3:$C$317,2,FALSE)</f>
        <v>TAXES CAPITALIZED</v>
      </c>
      <c r="B27" s="69">
        <v>50</v>
      </c>
      <c r="C27" s="69">
        <v>250</v>
      </c>
      <c r="D27" s="69" t="s">
        <v>1328</v>
      </c>
      <c r="E27" s="69" t="s">
        <v>466</v>
      </c>
      <c r="F27" s="69" t="s">
        <v>467</v>
      </c>
      <c r="G27" s="69">
        <v>2821001</v>
      </c>
      <c r="H27" s="69" t="s">
        <v>504</v>
      </c>
      <c r="I27" s="69" t="s">
        <v>208</v>
      </c>
      <c r="J27" s="69" t="s">
        <v>640</v>
      </c>
      <c r="K27" s="101">
        <v>865438</v>
      </c>
      <c r="L27" s="102">
        <v>869001</v>
      </c>
      <c r="M27" s="69">
        <v>865438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 t="s">
        <v>470</v>
      </c>
      <c r="V27" s="69" t="s">
        <v>641</v>
      </c>
      <c r="W27" s="69" t="s">
        <v>642</v>
      </c>
    </row>
    <row r="28" spans="1:23" x14ac:dyDescent="0.3">
      <c r="A28" s="30" t="str">
        <f>VLOOKUP(I28,'Table (9)'!$B$3:$C$317,2,FALSE)</f>
        <v>PENSIONS CAPITALIZED</v>
      </c>
      <c r="B28" s="69">
        <v>50</v>
      </c>
      <c r="C28" s="69">
        <v>250</v>
      </c>
      <c r="D28" s="69" t="s">
        <v>1328</v>
      </c>
      <c r="E28" s="69" t="s">
        <v>466</v>
      </c>
      <c r="F28" s="69" t="s">
        <v>467</v>
      </c>
      <c r="G28" s="69">
        <v>2821001</v>
      </c>
      <c r="H28" s="69" t="s">
        <v>33</v>
      </c>
      <c r="I28" s="69" t="s">
        <v>224</v>
      </c>
      <c r="J28" s="69" t="s">
        <v>640</v>
      </c>
      <c r="K28" s="101">
        <v>-542815</v>
      </c>
      <c r="L28" s="102">
        <v>-542815</v>
      </c>
      <c r="M28" s="69">
        <v>-542815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 t="s">
        <v>470</v>
      </c>
      <c r="V28" s="69" t="s">
        <v>641</v>
      </c>
      <c r="W28" s="69" t="s">
        <v>642</v>
      </c>
    </row>
    <row r="29" spans="1:23" x14ac:dyDescent="0.3">
      <c r="A29" s="30" t="str">
        <f>VLOOKUP(I29,'Table (9)'!$B$3:$C$317,2,FALSE)</f>
        <v>PENSIONS CAPITALIZED</v>
      </c>
      <c r="B29" s="69">
        <v>50</v>
      </c>
      <c r="C29" s="69">
        <v>250</v>
      </c>
      <c r="D29" s="69" t="s">
        <v>1328</v>
      </c>
      <c r="E29" s="69" t="s">
        <v>466</v>
      </c>
      <c r="F29" s="69" t="s">
        <v>467</v>
      </c>
      <c r="G29" s="69">
        <v>2821001</v>
      </c>
      <c r="H29" s="69" t="s">
        <v>505</v>
      </c>
      <c r="I29" s="69" t="s">
        <v>226</v>
      </c>
      <c r="J29" s="69" t="s">
        <v>640</v>
      </c>
      <c r="K29" s="101">
        <v>542856</v>
      </c>
      <c r="L29" s="102">
        <v>542815</v>
      </c>
      <c r="M29" s="69">
        <v>542856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 t="s">
        <v>470</v>
      </c>
      <c r="V29" s="69" t="s">
        <v>641</v>
      </c>
      <c r="W29" s="69" t="s">
        <v>642</v>
      </c>
    </row>
    <row r="30" spans="1:23" x14ac:dyDescent="0.3">
      <c r="A30" s="30" t="str">
        <f>VLOOKUP(I30,'Table (9)'!$B$3:$C$317,2,FALSE)</f>
        <v>SEC 481 PENS/OPEB ADJUSTMENT</v>
      </c>
      <c r="B30" s="69">
        <v>50</v>
      </c>
      <c r="C30" s="69">
        <v>250</v>
      </c>
      <c r="D30" s="69" t="s">
        <v>1328</v>
      </c>
      <c r="E30" s="69" t="s">
        <v>466</v>
      </c>
      <c r="F30" s="69" t="s">
        <v>467</v>
      </c>
      <c r="G30" s="69">
        <v>2821001</v>
      </c>
      <c r="H30" s="69" t="s">
        <v>34</v>
      </c>
      <c r="I30" s="69" t="s">
        <v>239</v>
      </c>
      <c r="J30" s="69" t="s">
        <v>640</v>
      </c>
      <c r="K30" s="101">
        <v>-2711.66</v>
      </c>
      <c r="L30" s="102">
        <v>-2711.66</v>
      </c>
      <c r="M30" s="69">
        <v>-2711.66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 t="s">
        <v>470</v>
      </c>
      <c r="V30" s="69" t="s">
        <v>641</v>
      </c>
      <c r="W30" s="69" t="s">
        <v>642</v>
      </c>
    </row>
    <row r="31" spans="1:23" x14ac:dyDescent="0.3">
      <c r="A31" s="30" t="str">
        <f>VLOOKUP(I31,'Table (9)'!$B$3:$C$317,2,FALSE)</f>
        <v>SAVINGS PLAN CAPITALIZED</v>
      </c>
      <c r="B31" s="69">
        <v>50</v>
      </c>
      <c r="C31" s="69">
        <v>250</v>
      </c>
      <c r="D31" s="69" t="s">
        <v>1328</v>
      </c>
      <c r="E31" s="69" t="s">
        <v>466</v>
      </c>
      <c r="F31" s="69" t="s">
        <v>467</v>
      </c>
      <c r="G31" s="69">
        <v>2821001</v>
      </c>
      <c r="H31" s="69" t="s">
        <v>35</v>
      </c>
      <c r="I31" s="69" t="s">
        <v>240</v>
      </c>
      <c r="J31" s="69" t="s">
        <v>640</v>
      </c>
      <c r="K31" s="101">
        <v>-147201</v>
      </c>
      <c r="L31" s="102">
        <v>-147201</v>
      </c>
      <c r="M31" s="69">
        <v>-147201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 t="s">
        <v>470</v>
      </c>
      <c r="V31" s="69" t="s">
        <v>641</v>
      </c>
      <c r="W31" s="69" t="s">
        <v>642</v>
      </c>
    </row>
    <row r="32" spans="1:23" x14ac:dyDescent="0.3">
      <c r="A32" s="30" t="str">
        <f>VLOOKUP(I32,'Table (9)'!$B$3:$C$317,2,FALSE)</f>
        <v>SAVINGS PLAN CAPITALIZED</v>
      </c>
      <c r="B32" s="69">
        <v>50</v>
      </c>
      <c r="C32" s="69">
        <v>250</v>
      </c>
      <c r="D32" s="69" t="s">
        <v>1328</v>
      </c>
      <c r="E32" s="69" t="s">
        <v>466</v>
      </c>
      <c r="F32" s="69" t="s">
        <v>467</v>
      </c>
      <c r="G32" s="69">
        <v>2821001</v>
      </c>
      <c r="H32" s="69" t="s">
        <v>506</v>
      </c>
      <c r="I32" s="69" t="s">
        <v>242</v>
      </c>
      <c r="J32" s="69" t="s">
        <v>640</v>
      </c>
      <c r="K32" s="101">
        <v>146809</v>
      </c>
      <c r="L32" s="102">
        <v>147201</v>
      </c>
      <c r="M32" s="69">
        <v>146809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 t="s">
        <v>470</v>
      </c>
      <c r="V32" s="69" t="s">
        <v>641</v>
      </c>
      <c r="W32" s="69" t="s">
        <v>642</v>
      </c>
    </row>
    <row r="33" spans="1:23" x14ac:dyDescent="0.3">
      <c r="A33" s="30" t="str">
        <f>VLOOKUP(I33,'Table (9)'!$B$3:$C$317,2,FALSE)</f>
        <v>PERCENT REPAIR ALLOWANCE</v>
      </c>
      <c r="B33" s="69">
        <v>50</v>
      </c>
      <c r="C33" s="69">
        <v>250</v>
      </c>
      <c r="D33" s="69" t="s">
        <v>1328</v>
      </c>
      <c r="E33" s="69" t="s">
        <v>466</v>
      </c>
      <c r="F33" s="69" t="s">
        <v>467</v>
      </c>
      <c r="G33" s="69">
        <v>2821001</v>
      </c>
      <c r="H33" s="69" t="s">
        <v>36</v>
      </c>
      <c r="I33" s="69" t="s">
        <v>268</v>
      </c>
      <c r="J33" s="69" t="s">
        <v>640</v>
      </c>
      <c r="K33" s="101">
        <v>-74837435</v>
      </c>
      <c r="L33" s="102">
        <v>-74837435</v>
      </c>
      <c r="M33" s="69">
        <v>-74837435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 t="s">
        <v>470</v>
      </c>
      <c r="V33" s="69" t="s">
        <v>641</v>
      </c>
      <c r="W33" s="69" t="s">
        <v>642</v>
      </c>
    </row>
    <row r="34" spans="1:23" x14ac:dyDescent="0.3">
      <c r="A34" s="30" t="str">
        <f>VLOOKUP(I34,'Table (9)'!$B$3:$C$317,2,FALSE)</f>
        <v>PERCENT REPAIR ALLOWANCE</v>
      </c>
      <c r="B34" s="69">
        <v>50</v>
      </c>
      <c r="C34" s="69">
        <v>250</v>
      </c>
      <c r="D34" s="69" t="s">
        <v>1328</v>
      </c>
      <c r="E34" s="69" t="s">
        <v>466</v>
      </c>
      <c r="F34" s="69" t="s">
        <v>467</v>
      </c>
      <c r="G34" s="69">
        <v>2821001</v>
      </c>
      <c r="H34" s="69" t="s">
        <v>507</v>
      </c>
      <c r="I34" s="69" t="s">
        <v>269</v>
      </c>
      <c r="J34" s="69" t="s">
        <v>640</v>
      </c>
      <c r="K34" s="101">
        <v>49693868</v>
      </c>
      <c r="L34" s="102">
        <v>51671043</v>
      </c>
      <c r="M34" s="69">
        <v>49693868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 t="s">
        <v>470</v>
      </c>
      <c r="V34" s="69" t="s">
        <v>641</v>
      </c>
      <c r="W34" s="69" t="s">
        <v>642</v>
      </c>
    </row>
    <row r="35" spans="1:23" x14ac:dyDescent="0.3">
      <c r="A35" s="30" t="str">
        <f>VLOOKUP(I35,'Table (9)'!$B$3:$C$317,2,FALSE)</f>
        <v>CAPITALIZED RELOCATION COSTS</v>
      </c>
      <c r="B35" s="69">
        <v>50</v>
      </c>
      <c r="C35" s="69">
        <v>250</v>
      </c>
      <c r="D35" s="69" t="s">
        <v>1328</v>
      </c>
      <c r="E35" s="69" t="s">
        <v>466</v>
      </c>
      <c r="F35" s="69" t="s">
        <v>467</v>
      </c>
      <c r="G35" s="69">
        <v>2821001</v>
      </c>
      <c r="H35" s="69" t="s">
        <v>85</v>
      </c>
      <c r="I35" s="69" t="s">
        <v>272</v>
      </c>
      <c r="J35" s="69" t="s">
        <v>640</v>
      </c>
      <c r="K35" s="101">
        <v>-24577299.829999998</v>
      </c>
      <c r="L35" s="102">
        <v>-25140097.379999999</v>
      </c>
      <c r="M35" s="69">
        <v>-24577299.829999998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 t="s">
        <v>470</v>
      </c>
      <c r="V35" s="69" t="s">
        <v>641</v>
      </c>
      <c r="W35" s="69" t="s">
        <v>642</v>
      </c>
    </row>
    <row r="36" spans="1:23" x14ac:dyDescent="0.3">
      <c r="A36" s="30" t="str">
        <f>VLOOKUP(I36,'Table (9)'!$B$3:$C$317,2,FALSE)</f>
        <v>CAPITALIZED RELOCATION COSTS</v>
      </c>
      <c r="B36" s="69">
        <v>50</v>
      </c>
      <c r="C36" s="69">
        <v>250</v>
      </c>
      <c r="D36" s="69" t="s">
        <v>1328</v>
      </c>
      <c r="E36" s="69" t="s">
        <v>466</v>
      </c>
      <c r="F36" s="69" t="s">
        <v>467</v>
      </c>
      <c r="G36" s="69">
        <v>2821001</v>
      </c>
      <c r="H36" s="69" t="s">
        <v>509</v>
      </c>
      <c r="I36" s="69" t="s">
        <v>273</v>
      </c>
      <c r="J36" s="69" t="s">
        <v>640</v>
      </c>
      <c r="K36" s="101">
        <v>4562111</v>
      </c>
      <c r="L36" s="102">
        <v>5360174</v>
      </c>
      <c r="M36" s="69">
        <v>4562111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 t="s">
        <v>470</v>
      </c>
      <c r="V36" s="69" t="s">
        <v>641</v>
      </c>
      <c r="W36" s="69" t="s">
        <v>642</v>
      </c>
    </row>
    <row r="37" spans="1:23" x14ac:dyDescent="0.3">
      <c r="A37" s="30" t="str">
        <f>VLOOKUP(I37,'Table (9)'!$B$3:$C$317,2,FALSE)</f>
        <v>GAIN ON REACQUIRED DEBT</v>
      </c>
      <c r="B37" s="69">
        <v>50</v>
      </c>
      <c r="C37" s="69">
        <v>250</v>
      </c>
      <c r="D37" s="69" t="s">
        <v>1328</v>
      </c>
      <c r="E37" s="69" t="s">
        <v>466</v>
      </c>
      <c r="F37" s="69" t="s">
        <v>467</v>
      </c>
      <c r="G37" s="69">
        <v>2821001</v>
      </c>
      <c r="H37" s="69" t="s">
        <v>129</v>
      </c>
      <c r="I37" s="69" t="s">
        <v>432</v>
      </c>
      <c r="J37" s="69" t="s">
        <v>640</v>
      </c>
      <c r="K37" s="101">
        <v>-2478373</v>
      </c>
      <c r="L37" s="102">
        <v>-2478373</v>
      </c>
      <c r="M37" s="69">
        <v>-2478373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 t="s">
        <v>470</v>
      </c>
      <c r="V37" s="69" t="s">
        <v>641</v>
      </c>
      <c r="W37" s="69" t="s">
        <v>642</v>
      </c>
    </row>
    <row r="38" spans="1:23" x14ac:dyDescent="0.3">
      <c r="A38" s="30" t="str">
        <f>VLOOKUP(I38,'Table (9)'!$B$3:$C$317,2,FALSE)</f>
        <v>GAIN ON REACQUIRED DEBT</v>
      </c>
      <c r="B38" s="69">
        <v>50</v>
      </c>
      <c r="C38" s="69">
        <v>250</v>
      </c>
      <c r="D38" s="69" t="s">
        <v>1328</v>
      </c>
      <c r="E38" s="69" t="s">
        <v>466</v>
      </c>
      <c r="F38" s="69" t="s">
        <v>467</v>
      </c>
      <c r="G38" s="69">
        <v>2821001</v>
      </c>
      <c r="H38" s="69" t="s">
        <v>515</v>
      </c>
      <c r="I38" s="69" t="s">
        <v>433</v>
      </c>
      <c r="J38" s="69" t="s">
        <v>640</v>
      </c>
      <c r="K38" s="101">
        <v>2472200</v>
      </c>
      <c r="L38" s="102">
        <v>2478373</v>
      </c>
      <c r="M38" s="69">
        <v>2472200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 t="s">
        <v>470</v>
      </c>
      <c r="V38" s="69" t="s">
        <v>641</v>
      </c>
      <c r="W38" s="69" t="s">
        <v>642</v>
      </c>
    </row>
    <row r="39" spans="1:23" x14ac:dyDescent="0.3">
      <c r="A39" s="30" t="str">
        <f>VLOOKUP(I39,'Table (9)'!$B$3:$C$317,2,FALSE)</f>
        <v>REMOVAL COSTS</v>
      </c>
      <c r="B39" s="69">
        <v>50</v>
      </c>
      <c r="C39" s="69">
        <v>250</v>
      </c>
      <c r="D39" s="69" t="s">
        <v>1328</v>
      </c>
      <c r="E39" s="69" t="s">
        <v>466</v>
      </c>
      <c r="F39" s="69" t="s">
        <v>467</v>
      </c>
      <c r="G39" s="69">
        <v>2821001</v>
      </c>
      <c r="H39" s="69" t="s">
        <v>516</v>
      </c>
      <c r="I39" s="69" t="s">
        <v>517</v>
      </c>
      <c r="J39" s="69" t="s">
        <v>640</v>
      </c>
      <c r="K39" s="101">
        <v>-63237722.299999997</v>
      </c>
      <c r="L39" s="102">
        <v>-72357204.700000003</v>
      </c>
      <c r="M39" s="69">
        <v>-63237722.299999997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 t="s">
        <v>470</v>
      </c>
      <c r="V39" s="69" t="s">
        <v>641</v>
      </c>
      <c r="W39" s="69" t="s">
        <v>642</v>
      </c>
    </row>
    <row r="40" spans="1:23" x14ac:dyDescent="0.3">
      <c r="A40" s="30" t="str">
        <f>VLOOKUP(I40,'Table (9)'!$B$3:$C$317,2,FALSE)</f>
        <v>REMOVAL COSTS</v>
      </c>
      <c r="B40" s="69">
        <v>50</v>
      </c>
      <c r="C40" s="69">
        <v>250</v>
      </c>
      <c r="D40" s="69" t="s">
        <v>1328</v>
      </c>
      <c r="E40" s="69" t="s">
        <v>466</v>
      </c>
      <c r="F40" s="69" t="s">
        <v>467</v>
      </c>
      <c r="G40" s="69">
        <v>2821001</v>
      </c>
      <c r="H40" s="69" t="s">
        <v>518</v>
      </c>
      <c r="I40" s="69" t="s">
        <v>519</v>
      </c>
      <c r="J40" s="69" t="s">
        <v>640</v>
      </c>
      <c r="K40" s="101">
        <v>11698972</v>
      </c>
      <c r="L40" s="102">
        <v>13966913</v>
      </c>
      <c r="M40" s="69">
        <v>11698972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 t="s">
        <v>470</v>
      </c>
      <c r="V40" s="69" t="s">
        <v>641</v>
      </c>
      <c r="W40" s="69" t="s">
        <v>642</v>
      </c>
    </row>
    <row r="41" spans="1:23" x14ac:dyDescent="0.3">
      <c r="A41" s="30" t="str">
        <f>VLOOKUP(I41,'Table (9)'!$B$3:$C$317,2,FALSE)</f>
        <v>EXCESS FIT % RATE CHANGE</v>
      </c>
      <c r="B41" s="69">
        <v>50</v>
      </c>
      <c r="C41" s="69">
        <v>160</v>
      </c>
      <c r="D41" s="69" t="s">
        <v>1345</v>
      </c>
      <c r="E41" s="69" t="s">
        <v>466</v>
      </c>
      <c r="F41" s="69" t="s">
        <v>467</v>
      </c>
      <c r="G41" s="69">
        <v>2821001</v>
      </c>
      <c r="H41" s="69" t="s">
        <v>1140</v>
      </c>
      <c r="I41" s="69" t="s">
        <v>1139</v>
      </c>
      <c r="J41" s="69" t="s">
        <v>640</v>
      </c>
      <c r="K41" s="101">
        <v>23.85</v>
      </c>
      <c r="L41" s="102">
        <v>23.85</v>
      </c>
      <c r="M41" s="69">
        <v>23.85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 t="s">
        <v>470</v>
      </c>
      <c r="V41" s="69" t="s">
        <v>641</v>
      </c>
      <c r="W41" s="69" t="s">
        <v>642</v>
      </c>
    </row>
    <row r="42" spans="1:23" x14ac:dyDescent="0.3">
      <c r="A42" s="30" t="str">
        <f>VLOOKUP(I42,'Table (9)'!$B$3:$C$317,2,FALSE)</f>
        <v>BOOK VS. TAX DEPRECIATION</v>
      </c>
      <c r="B42" s="69">
        <v>50</v>
      </c>
      <c r="C42" s="69">
        <v>160</v>
      </c>
      <c r="D42" s="69" t="s">
        <v>1345</v>
      </c>
      <c r="E42" s="69" t="s">
        <v>466</v>
      </c>
      <c r="F42" s="69" t="s">
        <v>467</v>
      </c>
      <c r="G42" s="69">
        <v>2821001</v>
      </c>
      <c r="H42" s="69" t="s">
        <v>907</v>
      </c>
      <c r="I42" s="69" t="s">
        <v>144</v>
      </c>
      <c r="J42" s="69" t="s">
        <v>640</v>
      </c>
      <c r="K42" s="101">
        <v>923.29</v>
      </c>
      <c r="L42" s="102">
        <v>957.23</v>
      </c>
      <c r="M42" s="69">
        <v>923.29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 t="s">
        <v>470</v>
      </c>
      <c r="V42" s="69" t="s">
        <v>641</v>
      </c>
      <c r="W42" s="69" t="s">
        <v>642</v>
      </c>
    </row>
    <row r="43" spans="1:23" x14ac:dyDescent="0.3">
      <c r="A43" s="30" t="str">
        <f>VLOOKUP(I43,'Table (9)'!$B$3:$C$317,2,FALSE)</f>
        <v>BOOK VS. TAX DEPRECIATION</v>
      </c>
      <c r="B43" s="69">
        <v>50</v>
      </c>
      <c r="C43" s="69">
        <v>160</v>
      </c>
      <c r="D43" s="69" t="s">
        <v>1345</v>
      </c>
      <c r="E43" s="69" t="s">
        <v>466</v>
      </c>
      <c r="F43" s="69" t="s">
        <v>467</v>
      </c>
      <c r="G43" s="69">
        <v>2821001</v>
      </c>
      <c r="H43" s="69" t="s">
        <v>1329</v>
      </c>
      <c r="I43" s="69" t="s">
        <v>1330</v>
      </c>
      <c r="J43" s="69" t="s">
        <v>640</v>
      </c>
      <c r="K43" s="101">
        <v>-989</v>
      </c>
      <c r="L43" s="102">
        <v>-989</v>
      </c>
      <c r="M43" s="69">
        <v>-989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 t="s">
        <v>470</v>
      </c>
      <c r="V43" s="69" t="s">
        <v>641</v>
      </c>
      <c r="W43" s="69" t="s">
        <v>642</v>
      </c>
    </row>
    <row r="44" spans="1:23" x14ac:dyDescent="0.3">
      <c r="A44" s="30" t="str">
        <f>VLOOKUP(I44,'Table (9)'!$B$3:$C$317,2,FALSE)</f>
        <v>BOOK VS. TAX DEPRECIATION</v>
      </c>
      <c r="B44" s="69">
        <v>50</v>
      </c>
      <c r="C44" s="69">
        <v>160</v>
      </c>
      <c r="D44" s="69" t="s">
        <v>1345</v>
      </c>
      <c r="E44" s="69" t="s">
        <v>466</v>
      </c>
      <c r="F44" s="69" t="s">
        <v>467</v>
      </c>
      <c r="G44" s="69">
        <v>2821001</v>
      </c>
      <c r="H44" s="69" t="s">
        <v>1331</v>
      </c>
      <c r="I44" s="69" t="s">
        <v>1332</v>
      </c>
      <c r="J44" s="69" t="s">
        <v>640</v>
      </c>
      <c r="K44" s="101">
        <v>81.37</v>
      </c>
      <c r="L44" s="102">
        <v>83.18</v>
      </c>
      <c r="M44" s="69">
        <v>81.37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 t="s">
        <v>470</v>
      </c>
      <c r="V44" s="69" t="s">
        <v>641</v>
      </c>
      <c r="W44" s="69" t="s">
        <v>642</v>
      </c>
    </row>
    <row r="45" spans="1:23" x14ac:dyDescent="0.3">
      <c r="A45" s="30" t="str">
        <f>VLOOKUP(I45,'Table (9)'!$B$3:$C$317,2,FALSE)</f>
        <v>BOOK VS. TAX DEPRECIATION</v>
      </c>
      <c r="B45" s="69">
        <v>50</v>
      </c>
      <c r="C45" s="69">
        <v>160</v>
      </c>
      <c r="D45" s="69" t="s">
        <v>1345</v>
      </c>
      <c r="E45" s="69" t="s">
        <v>466</v>
      </c>
      <c r="F45" s="69" t="s">
        <v>467</v>
      </c>
      <c r="G45" s="69">
        <v>2821001</v>
      </c>
      <c r="H45" s="69" t="s">
        <v>1346</v>
      </c>
      <c r="I45" s="69" t="s">
        <v>1347</v>
      </c>
      <c r="J45" s="69" t="s">
        <v>640</v>
      </c>
      <c r="K45" s="101">
        <v>-0.26</v>
      </c>
      <c r="L45" s="102">
        <v>-0.26</v>
      </c>
      <c r="M45" s="69">
        <v>-0.26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 t="s">
        <v>470</v>
      </c>
      <c r="V45" s="69" t="s">
        <v>641</v>
      </c>
      <c r="W45" s="69" t="s">
        <v>642</v>
      </c>
    </row>
    <row r="46" spans="1:23" x14ac:dyDescent="0.3">
      <c r="A46" s="30" t="str">
        <f>VLOOKUP(I46,'Table (9)'!$B$3:$C$317,2,FALSE)</f>
        <v>BOOK VS. TAX DEPRECIATION</v>
      </c>
      <c r="B46" s="69">
        <v>50</v>
      </c>
      <c r="C46" s="69">
        <v>160</v>
      </c>
      <c r="D46" s="69" t="s">
        <v>1345</v>
      </c>
      <c r="E46" s="69" t="s">
        <v>466</v>
      </c>
      <c r="F46" s="69" t="s">
        <v>467</v>
      </c>
      <c r="G46" s="69">
        <v>2821001</v>
      </c>
      <c r="H46" s="69" t="s">
        <v>1333</v>
      </c>
      <c r="I46" s="69" t="s">
        <v>1334</v>
      </c>
      <c r="J46" s="69" t="s">
        <v>640</v>
      </c>
      <c r="K46" s="101">
        <v>-4772.41</v>
      </c>
      <c r="L46" s="102">
        <v>-4772.74</v>
      </c>
      <c r="M46" s="69">
        <v>-4772.41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 t="s">
        <v>470</v>
      </c>
      <c r="V46" s="69" t="s">
        <v>641</v>
      </c>
      <c r="W46" s="69" t="s">
        <v>642</v>
      </c>
    </row>
    <row r="47" spans="1:23" x14ac:dyDescent="0.3">
      <c r="A47" s="30" t="str">
        <f>VLOOKUP(I47,'Table (9)'!$B$3:$C$317,2,FALSE)</f>
        <v>BOOK VS. TAX DEPRECIATION</v>
      </c>
      <c r="B47" s="69">
        <v>50</v>
      </c>
      <c r="C47" s="69">
        <v>160</v>
      </c>
      <c r="D47" s="69" t="s">
        <v>1345</v>
      </c>
      <c r="E47" s="69" t="s">
        <v>466</v>
      </c>
      <c r="F47" s="69" t="s">
        <v>467</v>
      </c>
      <c r="G47" s="69">
        <v>2821001</v>
      </c>
      <c r="H47" s="69" t="s">
        <v>1335</v>
      </c>
      <c r="I47" s="69" t="s">
        <v>1336</v>
      </c>
      <c r="J47" s="69" t="s">
        <v>640</v>
      </c>
      <c r="K47" s="101">
        <v>-544.73</v>
      </c>
      <c r="L47" s="102">
        <v>-544.73</v>
      </c>
      <c r="M47" s="69">
        <v>-544.73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 t="s">
        <v>470</v>
      </c>
      <c r="V47" s="69" t="s">
        <v>641</v>
      </c>
      <c r="W47" s="69" t="s">
        <v>642</v>
      </c>
    </row>
    <row r="48" spans="1:23" x14ac:dyDescent="0.3">
      <c r="A48" s="30" t="str">
        <f>VLOOKUP(I48,'Table (9)'!$B$3:$C$317,2,FALSE)</f>
        <v>BOOK VS. TAX DEPRECIATION</v>
      </c>
      <c r="B48" s="69">
        <v>50</v>
      </c>
      <c r="C48" s="69">
        <v>160</v>
      </c>
      <c r="D48" s="69" t="s">
        <v>1345</v>
      </c>
      <c r="E48" s="69" t="s">
        <v>466</v>
      </c>
      <c r="F48" s="69" t="s">
        <v>467</v>
      </c>
      <c r="G48" s="69">
        <v>2821001</v>
      </c>
      <c r="H48" s="69" t="s">
        <v>911</v>
      </c>
      <c r="I48" s="69" t="s">
        <v>148</v>
      </c>
      <c r="J48" s="69" t="s">
        <v>640</v>
      </c>
      <c r="K48" s="101">
        <v>-8111.94</v>
      </c>
      <c r="L48" s="102">
        <v>-8111.94</v>
      </c>
      <c r="M48" s="69">
        <v>-8111.94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 t="s">
        <v>470</v>
      </c>
      <c r="V48" s="69" t="s">
        <v>641</v>
      </c>
      <c r="W48" s="69" t="s">
        <v>642</v>
      </c>
    </row>
    <row r="49" spans="1:23" x14ac:dyDescent="0.3">
      <c r="A49" s="30" t="str">
        <f>VLOOKUP(I49,'Table (9)'!$B$3:$C$317,2,FALSE)</f>
        <v>BOOK VS. TAX DEPRECIATION</v>
      </c>
      <c r="B49" s="69">
        <v>50</v>
      </c>
      <c r="C49" s="69">
        <v>160</v>
      </c>
      <c r="D49" s="69" t="s">
        <v>1345</v>
      </c>
      <c r="E49" s="69" t="s">
        <v>466</v>
      </c>
      <c r="F49" s="69" t="s">
        <v>467</v>
      </c>
      <c r="G49" s="69">
        <v>2821001</v>
      </c>
      <c r="H49" s="69" t="s">
        <v>912</v>
      </c>
      <c r="I49" s="69" t="s">
        <v>149</v>
      </c>
      <c r="J49" s="69" t="s">
        <v>640</v>
      </c>
      <c r="K49" s="101">
        <v>-491.66</v>
      </c>
      <c r="L49" s="102">
        <v>-491.66</v>
      </c>
      <c r="M49" s="69">
        <v>-491.66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 t="s">
        <v>470</v>
      </c>
      <c r="V49" s="69" t="s">
        <v>641</v>
      </c>
      <c r="W49" s="69" t="s">
        <v>642</v>
      </c>
    </row>
    <row r="50" spans="1:23" x14ac:dyDescent="0.3">
      <c r="A50" s="30" t="str">
        <f>VLOOKUP(I50,'Table (9)'!$B$3:$C$317,2,FALSE)</f>
        <v>BOOK VS. TAX DEPRECIATION</v>
      </c>
      <c r="B50" s="69">
        <v>50</v>
      </c>
      <c r="C50" s="69">
        <v>160</v>
      </c>
      <c r="D50" s="69" t="s">
        <v>1345</v>
      </c>
      <c r="E50" s="69" t="s">
        <v>466</v>
      </c>
      <c r="F50" s="69" t="s">
        <v>467</v>
      </c>
      <c r="G50" s="69">
        <v>2821001</v>
      </c>
      <c r="H50" s="69" t="s">
        <v>1337</v>
      </c>
      <c r="I50" s="69" t="s">
        <v>1338</v>
      </c>
      <c r="J50" s="69" t="s">
        <v>640</v>
      </c>
      <c r="K50" s="101">
        <v>-12224.41</v>
      </c>
      <c r="L50" s="102">
        <v>-12224.41</v>
      </c>
      <c r="M50" s="69">
        <v>-12224.41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 t="s">
        <v>470</v>
      </c>
      <c r="V50" s="69" t="s">
        <v>641</v>
      </c>
      <c r="W50" s="69" t="s">
        <v>642</v>
      </c>
    </row>
    <row r="51" spans="1:23" x14ac:dyDescent="0.3">
      <c r="A51" s="30" t="str">
        <f>VLOOKUP(I51,'Table (9)'!$B$3:$C$317,2,FALSE)</f>
        <v>BOOK VS. TAX DEPRECIATION</v>
      </c>
      <c r="B51" s="69">
        <v>50</v>
      </c>
      <c r="C51" s="69">
        <v>160</v>
      </c>
      <c r="D51" s="69" t="s">
        <v>1345</v>
      </c>
      <c r="E51" s="69" t="s">
        <v>466</v>
      </c>
      <c r="F51" s="69" t="s">
        <v>467</v>
      </c>
      <c r="G51" s="69">
        <v>2821001</v>
      </c>
      <c r="H51" s="69" t="s">
        <v>477</v>
      </c>
      <c r="I51" s="69" t="s">
        <v>150</v>
      </c>
      <c r="J51" s="69" t="s">
        <v>640</v>
      </c>
      <c r="K51" s="101">
        <v>-268713355.64999998</v>
      </c>
      <c r="L51" s="102">
        <v>-282655864.64999998</v>
      </c>
      <c r="M51" s="69">
        <v>-268713355.64999998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 t="s">
        <v>470</v>
      </c>
      <c r="V51" s="69" t="s">
        <v>641</v>
      </c>
      <c r="W51" s="69" t="s">
        <v>642</v>
      </c>
    </row>
    <row r="52" spans="1:23" x14ac:dyDescent="0.3">
      <c r="A52" s="30" t="str">
        <f>VLOOKUP(I52,'Table (9)'!$B$3:$C$317,2,FALSE)</f>
        <v>BOOK VS. TAX DEPRECIATION</v>
      </c>
      <c r="B52" s="69">
        <v>50</v>
      </c>
      <c r="C52" s="69">
        <v>160</v>
      </c>
      <c r="D52" s="69" t="s">
        <v>1345</v>
      </c>
      <c r="E52" s="69" t="s">
        <v>466</v>
      </c>
      <c r="F52" s="69" t="s">
        <v>467</v>
      </c>
      <c r="G52" s="69">
        <v>2821001</v>
      </c>
      <c r="H52" s="69" t="s">
        <v>478</v>
      </c>
      <c r="I52" s="69" t="s">
        <v>151</v>
      </c>
      <c r="J52" s="69" t="s">
        <v>640</v>
      </c>
      <c r="K52" s="101">
        <v>-597024.31999999995</v>
      </c>
      <c r="L52" s="102">
        <v>-554472.31999999995</v>
      </c>
      <c r="M52" s="69">
        <v>-597024.31999999995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 t="s">
        <v>470</v>
      </c>
      <c r="V52" s="69" t="s">
        <v>641</v>
      </c>
      <c r="W52" s="69" t="s">
        <v>642</v>
      </c>
    </row>
    <row r="53" spans="1:23" x14ac:dyDescent="0.3">
      <c r="A53" s="30" t="str">
        <f>VLOOKUP(I53,'Table (9)'!$B$3:$C$317,2,FALSE)</f>
        <v>BOOK VS. TAX DEPRECIATION</v>
      </c>
      <c r="B53" s="69">
        <v>50</v>
      </c>
      <c r="C53" s="69">
        <v>160</v>
      </c>
      <c r="D53" s="69" t="s">
        <v>1345</v>
      </c>
      <c r="E53" s="69" t="s">
        <v>466</v>
      </c>
      <c r="F53" s="69" t="s">
        <v>467</v>
      </c>
      <c r="G53" s="69">
        <v>2821001</v>
      </c>
      <c r="H53" s="69" t="s">
        <v>153</v>
      </c>
      <c r="I53" s="69" t="s">
        <v>152</v>
      </c>
      <c r="J53" s="69" t="s">
        <v>640</v>
      </c>
      <c r="K53" s="101">
        <v>-1230483.3</v>
      </c>
      <c r="L53" s="102">
        <v>-1230483.3</v>
      </c>
      <c r="M53" s="69">
        <v>-1230483.3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 t="s">
        <v>470</v>
      </c>
      <c r="V53" s="69" t="s">
        <v>641</v>
      </c>
      <c r="W53" s="69" t="s">
        <v>642</v>
      </c>
    </row>
    <row r="54" spans="1:23" x14ac:dyDescent="0.3">
      <c r="A54" s="30" t="str">
        <f>VLOOKUP(I54,'Table (9)'!$B$3:$C$317,2,FALSE)</f>
        <v>CAPD INTEREST - SECTION 481(a) - CHANGE IN METHD</v>
      </c>
      <c r="B54" s="69">
        <v>50</v>
      </c>
      <c r="C54" s="69">
        <v>160</v>
      </c>
      <c r="D54" s="69" t="s">
        <v>1345</v>
      </c>
      <c r="E54" s="69" t="s">
        <v>466</v>
      </c>
      <c r="F54" s="69" t="s">
        <v>467</v>
      </c>
      <c r="G54" s="69">
        <v>2821001</v>
      </c>
      <c r="H54" s="69" t="s">
        <v>83</v>
      </c>
      <c r="I54" s="69" t="s">
        <v>154</v>
      </c>
      <c r="J54" s="69" t="s">
        <v>640</v>
      </c>
      <c r="K54" s="101">
        <v>-133389.54999999999</v>
      </c>
      <c r="L54" s="102">
        <v>-95906.3</v>
      </c>
      <c r="M54" s="69">
        <v>-133389.54999999999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 t="s">
        <v>470</v>
      </c>
      <c r="V54" s="69" t="s">
        <v>641</v>
      </c>
      <c r="W54" s="69" t="s">
        <v>642</v>
      </c>
    </row>
    <row r="55" spans="1:23" x14ac:dyDescent="0.3">
      <c r="A55" s="30" t="str">
        <f>VLOOKUP(I55,'Table (9)'!$B$3:$C$317,2,FALSE)</f>
        <v>PJM INTEGRATION - SEC 481(a) - INTANG - DFD LABOR</v>
      </c>
      <c r="B55" s="69">
        <v>50</v>
      </c>
      <c r="C55" s="69">
        <v>160</v>
      </c>
      <c r="D55" s="69" t="s">
        <v>1345</v>
      </c>
      <c r="E55" s="69" t="s">
        <v>466</v>
      </c>
      <c r="F55" s="69" t="s">
        <v>467</v>
      </c>
      <c r="G55" s="69">
        <v>2821001</v>
      </c>
      <c r="H55" s="69" t="s">
        <v>87</v>
      </c>
      <c r="I55" s="69" t="s">
        <v>158</v>
      </c>
      <c r="J55" s="69" t="s">
        <v>640</v>
      </c>
      <c r="K55" s="101">
        <v>-109771.36</v>
      </c>
      <c r="L55" s="102">
        <v>-19433.97</v>
      </c>
      <c r="M55" s="69">
        <v>-109771.36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 t="s">
        <v>470</v>
      </c>
      <c r="V55" s="69" t="s">
        <v>641</v>
      </c>
      <c r="W55" s="69" t="s">
        <v>642</v>
      </c>
    </row>
    <row r="56" spans="1:23" x14ac:dyDescent="0.3">
      <c r="A56" s="30" t="str">
        <f>VLOOKUP(I56,'Table (9)'!$B$3:$C$317,2,FALSE)</f>
        <v>R &amp; D DEDUCTION - SECTION 174</v>
      </c>
      <c r="B56" s="69">
        <v>50</v>
      </c>
      <c r="C56" s="69">
        <v>160</v>
      </c>
      <c r="D56" s="69" t="s">
        <v>1345</v>
      </c>
      <c r="E56" s="69" t="s">
        <v>466</v>
      </c>
      <c r="F56" s="69" t="s">
        <v>467</v>
      </c>
      <c r="G56" s="69">
        <v>2821001</v>
      </c>
      <c r="H56" s="69" t="s">
        <v>481</v>
      </c>
      <c r="I56" s="69" t="s">
        <v>160</v>
      </c>
      <c r="J56" s="69" t="s">
        <v>640</v>
      </c>
      <c r="K56" s="101">
        <v>-51653</v>
      </c>
      <c r="L56" s="102">
        <v>-130776.45</v>
      </c>
      <c r="M56" s="69">
        <v>-51653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 t="s">
        <v>470</v>
      </c>
      <c r="V56" s="69" t="s">
        <v>641</v>
      </c>
      <c r="W56" s="69" t="s">
        <v>642</v>
      </c>
    </row>
    <row r="57" spans="1:23" x14ac:dyDescent="0.3">
      <c r="A57" s="30" t="str">
        <f>VLOOKUP(I57,'Table (9)'!$B$3:$C$317,2,FALSE)</f>
        <v>BOOK VS. TAX DEPRECIATION</v>
      </c>
      <c r="B57" s="69">
        <v>50</v>
      </c>
      <c r="C57" s="69">
        <v>160</v>
      </c>
      <c r="D57" s="69" t="s">
        <v>1345</v>
      </c>
      <c r="E57" s="69" t="s">
        <v>466</v>
      </c>
      <c r="F57" s="69" t="s">
        <v>467</v>
      </c>
      <c r="G57" s="69">
        <v>2821001</v>
      </c>
      <c r="H57" s="69" t="s">
        <v>1348</v>
      </c>
      <c r="I57" s="69" t="s">
        <v>1349</v>
      </c>
      <c r="J57" s="69" t="s">
        <v>640</v>
      </c>
      <c r="K57" s="101">
        <v>-39569.050000000003</v>
      </c>
      <c r="L57" s="102">
        <v>-36390</v>
      </c>
      <c r="M57" s="69">
        <v>-39569.050000000003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 t="s">
        <v>470</v>
      </c>
      <c r="V57" s="69" t="s">
        <v>641</v>
      </c>
      <c r="W57" s="69" t="s">
        <v>642</v>
      </c>
    </row>
    <row r="58" spans="1:23" x14ac:dyDescent="0.3">
      <c r="A58" s="30" t="str">
        <f>VLOOKUP(I58,'Table (9)'!$B$3:$C$317,2,FALSE)</f>
        <v>BOOK VS. TAX DEPRECIATION</v>
      </c>
      <c r="B58" s="69">
        <v>50</v>
      </c>
      <c r="C58" s="69">
        <v>160</v>
      </c>
      <c r="D58" s="69" t="s">
        <v>1345</v>
      </c>
      <c r="E58" s="69" t="s">
        <v>466</v>
      </c>
      <c r="F58" s="69" t="s">
        <v>467</v>
      </c>
      <c r="G58" s="69">
        <v>2821001</v>
      </c>
      <c r="H58" s="69" t="s">
        <v>1350</v>
      </c>
      <c r="I58" s="69" t="s">
        <v>1351</v>
      </c>
      <c r="J58" s="69" t="s">
        <v>640</v>
      </c>
      <c r="K58" s="101">
        <v>4323</v>
      </c>
      <c r="L58" s="102">
        <v>4323</v>
      </c>
      <c r="M58" s="69">
        <v>4323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 t="s">
        <v>470</v>
      </c>
      <c r="V58" s="69" t="s">
        <v>641</v>
      </c>
      <c r="W58" s="69" t="s">
        <v>642</v>
      </c>
    </row>
    <row r="59" spans="1:23" x14ac:dyDescent="0.3">
      <c r="A59" s="30" t="str">
        <f>VLOOKUP(I59,'Table (9)'!$B$3:$C$317,2,FALSE)</f>
        <v>BK PLANT IN SERVICE-SFAS 143-ARO</v>
      </c>
      <c r="B59" s="69">
        <v>50</v>
      </c>
      <c r="C59" s="69">
        <v>160</v>
      </c>
      <c r="D59" s="69" t="s">
        <v>1345</v>
      </c>
      <c r="E59" s="69" t="s">
        <v>466</v>
      </c>
      <c r="F59" s="69" t="s">
        <v>467</v>
      </c>
      <c r="G59" s="69">
        <v>2821001</v>
      </c>
      <c r="H59" s="69" t="s">
        <v>65</v>
      </c>
      <c r="I59" s="69" t="s">
        <v>168</v>
      </c>
      <c r="J59" s="69" t="s">
        <v>640</v>
      </c>
      <c r="K59" s="101">
        <v>-10301.459999999999</v>
      </c>
      <c r="L59" s="102">
        <v>-10958.61</v>
      </c>
      <c r="M59" s="69">
        <v>-10301.459999999999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 t="s">
        <v>470</v>
      </c>
      <c r="V59" s="69" t="s">
        <v>641</v>
      </c>
      <c r="W59" s="69" t="s">
        <v>642</v>
      </c>
    </row>
    <row r="60" spans="1:23" x14ac:dyDescent="0.3">
      <c r="A60" s="30" t="str">
        <f>VLOOKUP(I60,'Table (9)'!$B$3:$C$317,2,FALSE)</f>
        <v>GAIN/LOSS ON ACRS/MACRS PROPERTY</v>
      </c>
      <c r="B60" s="69">
        <v>50</v>
      </c>
      <c r="C60" s="69">
        <v>160</v>
      </c>
      <c r="D60" s="69" t="s">
        <v>1345</v>
      </c>
      <c r="E60" s="69" t="s">
        <v>466</v>
      </c>
      <c r="F60" s="69" t="s">
        <v>467</v>
      </c>
      <c r="G60" s="69">
        <v>2821001</v>
      </c>
      <c r="H60" s="69" t="s">
        <v>98</v>
      </c>
      <c r="I60" s="69" t="s">
        <v>170</v>
      </c>
      <c r="J60" s="69" t="s">
        <v>640</v>
      </c>
      <c r="K60" s="101">
        <v>-16217255.949999999</v>
      </c>
      <c r="L60" s="102">
        <v>-18031400.100000001</v>
      </c>
      <c r="M60" s="69">
        <v>-16217255.949999999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 t="s">
        <v>470</v>
      </c>
      <c r="V60" s="69" t="s">
        <v>641</v>
      </c>
      <c r="W60" s="69" t="s">
        <v>642</v>
      </c>
    </row>
    <row r="61" spans="1:23" x14ac:dyDescent="0.3">
      <c r="A61" s="30" t="str">
        <f>VLOOKUP(I61,'Table (9)'!$B$3:$C$317,2,FALSE)</f>
        <v>GAIN/LOSS ON ACRS/MACRS PROPERTY</v>
      </c>
      <c r="B61" s="69">
        <v>50</v>
      </c>
      <c r="C61" s="69">
        <v>160</v>
      </c>
      <c r="D61" s="69" t="s">
        <v>1345</v>
      </c>
      <c r="E61" s="69" t="s">
        <v>466</v>
      </c>
      <c r="F61" s="69" t="s">
        <v>467</v>
      </c>
      <c r="G61" s="69">
        <v>2821001</v>
      </c>
      <c r="H61" s="69" t="s">
        <v>489</v>
      </c>
      <c r="I61" s="69" t="s">
        <v>171</v>
      </c>
      <c r="J61" s="69" t="s">
        <v>640</v>
      </c>
      <c r="K61" s="101">
        <v>6208850</v>
      </c>
      <c r="L61" s="102">
        <v>6840132</v>
      </c>
      <c r="M61" s="69">
        <v>6208850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 t="s">
        <v>470</v>
      </c>
      <c r="V61" s="69" t="s">
        <v>641</v>
      </c>
      <c r="W61" s="69" t="s">
        <v>642</v>
      </c>
    </row>
    <row r="62" spans="1:23" x14ac:dyDescent="0.3">
      <c r="A62" s="30" t="str">
        <f>VLOOKUP(I62,'Table (9)'!$B$3:$C$317,2,FALSE)</f>
        <v>ABFUDC</v>
      </c>
      <c r="B62" s="69">
        <v>50</v>
      </c>
      <c r="C62" s="69">
        <v>160</v>
      </c>
      <c r="D62" s="69" t="s">
        <v>1345</v>
      </c>
      <c r="E62" s="69" t="s">
        <v>466</v>
      </c>
      <c r="F62" s="69" t="s">
        <v>467</v>
      </c>
      <c r="G62" s="69">
        <v>2821001</v>
      </c>
      <c r="H62" s="69" t="s">
        <v>31</v>
      </c>
      <c r="I62" s="69" t="s">
        <v>174</v>
      </c>
      <c r="J62" s="69" t="s">
        <v>640</v>
      </c>
      <c r="K62" s="101">
        <v>-9509336.0800000001</v>
      </c>
      <c r="L62" s="102">
        <v>-9946878.6300000008</v>
      </c>
      <c r="M62" s="69">
        <v>-9509336.0800000001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 t="s">
        <v>470</v>
      </c>
      <c r="V62" s="69" t="s">
        <v>641</v>
      </c>
      <c r="W62" s="69" t="s">
        <v>642</v>
      </c>
    </row>
    <row r="63" spans="1:23" x14ac:dyDescent="0.3">
      <c r="A63" s="30" t="str">
        <f>VLOOKUP(I63,'Table (9)'!$B$3:$C$317,2,FALSE)</f>
        <v>ABFUDC</v>
      </c>
      <c r="B63" s="69">
        <v>50</v>
      </c>
      <c r="C63" s="69">
        <v>160</v>
      </c>
      <c r="D63" s="69" t="s">
        <v>1345</v>
      </c>
      <c r="E63" s="69" t="s">
        <v>466</v>
      </c>
      <c r="F63" s="69" t="s">
        <v>467</v>
      </c>
      <c r="G63" s="69">
        <v>2821001</v>
      </c>
      <c r="H63" s="69" t="s">
        <v>491</v>
      </c>
      <c r="I63" s="69" t="s">
        <v>175</v>
      </c>
      <c r="J63" s="69" t="s">
        <v>640</v>
      </c>
      <c r="K63" s="101">
        <v>4706936</v>
      </c>
      <c r="L63" s="102">
        <v>4951132</v>
      </c>
      <c r="M63" s="69">
        <v>4706936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 t="s">
        <v>470</v>
      </c>
      <c r="V63" s="69" t="s">
        <v>641</v>
      </c>
      <c r="W63" s="69" t="s">
        <v>642</v>
      </c>
    </row>
    <row r="64" spans="1:23" x14ac:dyDescent="0.3">
      <c r="A64" s="30" t="str">
        <f>VLOOKUP(I64,'Table (9)'!$B$3:$C$317,2,FALSE)</f>
        <v>ABFUDC-C&amp;SOE GROSS METHOD</v>
      </c>
      <c r="B64" s="69">
        <v>50</v>
      </c>
      <c r="C64" s="69">
        <v>160</v>
      </c>
      <c r="D64" s="69" t="s">
        <v>1345</v>
      </c>
      <c r="E64" s="69" t="s">
        <v>466</v>
      </c>
      <c r="F64" s="69" t="s">
        <v>467</v>
      </c>
      <c r="G64" s="69">
        <v>2821001</v>
      </c>
      <c r="H64" s="69" t="s">
        <v>1263</v>
      </c>
      <c r="I64" s="69" t="s">
        <v>1341</v>
      </c>
      <c r="J64" s="69" t="s">
        <v>640</v>
      </c>
      <c r="K64" s="101">
        <v>-2828362.21</v>
      </c>
      <c r="L64" s="102">
        <v>-2828362.21</v>
      </c>
      <c r="M64" s="69">
        <v>-2828362.21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 t="s">
        <v>470</v>
      </c>
      <c r="V64" s="69" t="s">
        <v>641</v>
      </c>
      <c r="W64" s="69" t="s">
        <v>642</v>
      </c>
    </row>
    <row r="65" spans="1:23" x14ac:dyDescent="0.3">
      <c r="A65" s="30" t="str">
        <f>VLOOKUP(I65,'Table (9)'!$B$3:$C$317,2,FALSE)</f>
        <v>ABFUDC-C&amp;SOE GROSS METHOD</v>
      </c>
      <c r="B65" s="69">
        <v>50</v>
      </c>
      <c r="C65" s="69">
        <v>160</v>
      </c>
      <c r="D65" s="69" t="s">
        <v>1345</v>
      </c>
      <c r="E65" s="69" t="s">
        <v>466</v>
      </c>
      <c r="F65" s="69" t="s">
        <v>467</v>
      </c>
      <c r="G65" s="69">
        <v>2821001</v>
      </c>
      <c r="H65" s="69" t="s">
        <v>1342</v>
      </c>
      <c r="I65" s="69" t="s">
        <v>1343</v>
      </c>
      <c r="J65" s="69" t="s">
        <v>640</v>
      </c>
      <c r="K65" s="101">
        <v>1017254</v>
      </c>
      <c r="L65" s="102">
        <v>1111529</v>
      </c>
      <c r="M65" s="69">
        <v>1017254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 t="s">
        <v>470</v>
      </c>
      <c r="V65" s="69" t="s">
        <v>641</v>
      </c>
      <c r="W65" s="69" t="s">
        <v>642</v>
      </c>
    </row>
    <row r="66" spans="1:23" x14ac:dyDescent="0.3">
      <c r="A66" s="30" t="str">
        <f>VLOOKUP(I66,'Table (9)'!$B$3:$C$317,2,FALSE)</f>
        <v>TAXES CAPITALIZED</v>
      </c>
      <c r="B66" s="69">
        <v>50</v>
      </c>
      <c r="C66" s="69">
        <v>160</v>
      </c>
      <c r="D66" s="69" t="s">
        <v>1345</v>
      </c>
      <c r="E66" s="69" t="s">
        <v>466</v>
      </c>
      <c r="F66" s="69" t="s">
        <v>467</v>
      </c>
      <c r="G66" s="69">
        <v>2821001</v>
      </c>
      <c r="H66" s="69" t="s">
        <v>32</v>
      </c>
      <c r="I66" s="69" t="s">
        <v>206</v>
      </c>
      <c r="J66" s="69" t="s">
        <v>640</v>
      </c>
      <c r="K66" s="101">
        <v>-470320</v>
      </c>
      <c r="L66" s="102">
        <v>-470320</v>
      </c>
      <c r="M66" s="69">
        <v>-470320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 t="s">
        <v>470</v>
      </c>
      <c r="V66" s="69" t="s">
        <v>641</v>
      </c>
      <c r="W66" s="69" t="s">
        <v>642</v>
      </c>
    </row>
    <row r="67" spans="1:23" x14ac:dyDescent="0.3">
      <c r="A67" s="30" t="str">
        <f>VLOOKUP(I67,'Table (9)'!$B$3:$C$317,2,FALSE)</f>
        <v>TAXES CAPITALIZED</v>
      </c>
      <c r="B67" s="69">
        <v>50</v>
      </c>
      <c r="C67" s="69">
        <v>160</v>
      </c>
      <c r="D67" s="69" t="s">
        <v>1345</v>
      </c>
      <c r="E67" s="69" t="s">
        <v>466</v>
      </c>
      <c r="F67" s="69" t="s">
        <v>467</v>
      </c>
      <c r="G67" s="69">
        <v>2821001</v>
      </c>
      <c r="H67" s="69" t="s">
        <v>504</v>
      </c>
      <c r="I67" s="69" t="s">
        <v>208</v>
      </c>
      <c r="J67" s="69" t="s">
        <v>640</v>
      </c>
      <c r="K67" s="101">
        <v>468436</v>
      </c>
      <c r="L67" s="102">
        <v>470320</v>
      </c>
      <c r="M67" s="69">
        <v>468436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 t="s">
        <v>470</v>
      </c>
      <c r="V67" s="69" t="s">
        <v>641</v>
      </c>
      <c r="W67" s="69" t="s">
        <v>642</v>
      </c>
    </row>
    <row r="68" spans="1:23" x14ac:dyDescent="0.3">
      <c r="A68" s="30" t="str">
        <f>VLOOKUP(I68,'Table (9)'!$B$3:$C$317,2,FALSE)</f>
        <v>PENSIONS CAPITALIZED</v>
      </c>
      <c r="B68" s="69">
        <v>50</v>
      </c>
      <c r="C68" s="69">
        <v>160</v>
      </c>
      <c r="D68" s="69" t="s">
        <v>1345</v>
      </c>
      <c r="E68" s="69" t="s">
        <v>466</v>
      </c>
      <c r="F68" s="69" t="s">
        <v>467</v>
      </c>
      <c r="G68" s="69">
        <v>2821001</v>
      </c>
      <c r="H68" s="69" t="s">
        <v>33</v>
      </c>
      <c r="I68" s="69" t="s">
        <v>224</v>
      </c>
      <c r="J68" s="69" t="s">
        <v>640</v>
      </c>
      <c r="K68" s="101">
        <v>-234911</v>
      </c>
      <c r="L68" s="102">
        <v>-234911</v>
      </c>
      <c r="M68" s="69">
        <v>-234911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 t="s">
        <v>470</v>
      </c>
      <c r="V68" s="69" t="s">
        <v>641</v>
      </c>
      <c r="W68" s="69" t="s">
        <v>642</v>
      </c>
    </row>
    <row r="69" spans="1:23" x14ac:dyDescent="0.3">
      <c r="A69" s="30" t="str">
        <f>VLOOKUP(I69,'Table (9)'!$B$3:$C$317,2,FALSE)</f>
        <v>PENSIONS CAPITALIZED</v>
      </c>
      <c r="B69" s="69">
        <v>50</v>
      </c>
      <c r="C69" s="69">
        <v>160</v>
      </c>
      <c r="D69" s="69" t="s">
        <v>1345</v>
      </c>
      <c r="E69" s="69" t="s">
        <v>466</v>
      </c>
      <c r="F69" s="69" t="s">
        <v>467</v>
      </c>
      <c r="G69" s="69">
        <v>2821001</v>
      </c>
      <c r="H69" s="69" t="s">
        <v>505</v>
      </c>
      <c r="I69" s="69" t="s">
        <v>226</v>
      </c>
      <c r="J69" s="69" t="s">
        <v>640</v>
      </c>
      <c r="K69" s="101">
        <v>234976</v>
      </c>
      <c r="L69" s="102">
        <v>234911</v>
      </c>
      <c r="M69" s="69">
        <v>234976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 t="s">
        <v>470</v>
      </c>
      <c r="V69" s="69" t="s">
        <v>641</v>
      </c>
      <c r="W69" s="69" t="s">
        <v>642</v>
      </c>
    </row>
    <row r="70" spans="1:23" x14ac:dyDescent="0.3">
      <c r="A70" s="30" t="str">
        <f>VLOOKUP(I70,'Table (9)'!$B$3:$C$317,2,FALSE)</f>
        <v>SEC 481 PENS/OPEB ADJUSTMENT</v>
      </c>
      <c r="B70" s="69">
        <v>50</v>
      </c>
      <c r="C70" s="69">
        <v>160</v>
      </c>
      <c r="D70" s="69" t="s">
        <v>1345</v>
      </c>
      <c r="E70" s="69" t="s">
        <v>466</v>
      </c>
      <c r="F70" s="69" t="s">
        <v>467</v>
      </c>
      <c r="G70" s="69">
        <v>2821001</v>
      </c>
      <c r="H70" s="69" t="s">
        <v>34</v>
      </c>
      <c r="I70" s="69" t="s">
        <v>239</v>
      </c>
      <c r="J70" s="69" t="s">
        <v>640</v>
      </c>
      <c r="K70" s="101">
        <v>-1089.5899999999999</v>
      </c>
      <c r="L70" s="102">
        <v>-1089.5899999999999</v>
      </c>
      <c r="M70" s="69">
        <v>-1089.5899999999999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 t="s">
        <v>470</v>
      </c>
      <c r="V70" s="69" t="s">
        <v>641</v>
      </c>
      <c r="W70" s="69" t="s">
        <v>642</v>
      </c>
    </row>
    <row r="71" spans="1:23" x14ac:dyDescent="0.3">
      <c r="A71" s="30" t="str">
        <f>VLOOKUP(I71,'Table (9)'!$B$3:$C$317,2,FALSE)</f>
        <v>SEC 481 PENS/OPEB ADJUSTMENT</v>
      </c>
      <c r="B71" s="69">
        <v>50</v>
      </c>
      <c r="C71" s="69">
        <v>160</v>
      </c>
      <c r="D71" s="69" t="s">
        <v>1345</v>
      </c>
      <c r="E71" s="69" t="s">
        <v>466</v>
      </c>
      <c r="F71" s="69" t="s">
        <v>467</v>
      </c>
      <c r="G71" s="69">
        <v>2821001</v>
      </c>
      <c r="H71" s="69" t="s">
        <v>1352</v>
      </c>
      <c r="I71" s="69" t="s">
        <v>1353</v>
      </c>
      <c r="J71" s="69" t="s">
        <v>640</v>
      </c>
      <c r="K71" s="101">
        <v>1</v>
      </c>
      <c r="L71" s="102">
        <v>1</v>
      </c>
      <c r="M71" s="69">
        <v>1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 t="s">
        <v>470</v>
      </c>
      <c r="V71" s="69" t="s">
        <v>641</v>
      </c>
      <c r="W71" s="69" t="s">
        <v>642</v>
      </c>
    </row>
    <row r="72" spans="1:23" x14ac:dyDescent="0.3">
      <c r="A72" s="30" t="str">
        <f>VLOOKUP(I72,'Table (9)'!$B$3:$C$317,2,FALSE)</f>
        <v>SAVINGS PLAN CAPITALIZED</v>
      </c>
      <c r="B72" s="69">
        <v>50</v>
      </c>
      <c r="C72" s="69">
        <v>160</v>
      </c>
      <c r="D72" s="69" t="s">
        <v>1345</v>
      </c>
      <c r="E72" s="69" t="s">
        <v>466</v>
      </c>
      <c r="F72" s="69" t="s">
        <v>467</v>
      </c>
      <c r="G72" s="69">
        <v>2821001</v>
      </c>
      <c r="H72" s="69" t="s">
        <v>35</v>
      </c>
      <c r="I72" s="69" t="s">
        <v>240</v>
      </c>
      <c r="J72" s="69" t="s">
        <v>640</v>
      </c>
      <c r="K72" s="101">
        <v>-89902</v>
      </c>
      <c r="L72" s="102">
        <v>-89902</v>
      </c>
      <c r="M72" s="69">
        <v>-89902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 t="s">
        <v>470</v>
      </c>
      <c r="V72" s="69" t="s">
        <v>641</v>
      </c>
      <c r="W72" s="69" t="s">
        <v>642</v>
      </c>
    </row>
    <row r="73" spans="1:23" x14ac:dyDescent="0.3">
      <c r="A73" s="30" t="str">
        <f>VLOOKUP(I73,'Table (9)'!$B$3:$C$317,2,FALSE)</f>
        <v>SAVINGS PLAN CAPITALIZED</v>
      </c>
      <c r="B73" s="69">
        <v>50</v>
      </c>
      <c r="C73" s="69">
        <v>160</v>
      </c>
      <c r="D73" s="69" t="s">
        <v>1345</v>
      </c>
      <c r="E73" s="69" t="s">
        <v>466</v>
      </c>
      <c r="F73" s="69" t="s">
        <v>467</v>
      </c>
      <c r="G73" s="69">
        <v>2821001</v>
      </c>
      <c r="H73" s="69" t="s">
        <v>506</v>
      </c>
      <c r="I73" s="69" t="s">
        <v>242</v>
      </c>
      <c r="J73" s="69" t="s">
        <v>640</v>
      </c>
      <c r="K73" s="101">
        <v>89612</v>
      </c>
      <c r="L73" s="102">
        <v>89902</v>
      </c>
      <c r="M73" s="69">
        <v>89612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 t="s">
        <v>470</v>
      </c>
      <c r="V73" s="69" t="s">
        <v>641</v>
      </c>
      <c r="W73" s="69" t="s">
        <v>642</v>
      </c>
    </row>
    <row r="74" spans="1:23" x14ac:dyDescent="0.3">
      <c r="A74" s="30" t="str">
        <f>VLOOKUP(I74,'Table (9)'!$B$3:$C$317,2,FALSE)</f>
        <v>PERCENT REPAIR ALLOWANCE</v>
      </c>
      <c r="B74" s="69">
        <v>50</v>
      </c>
      <c r="C74" s="69">
        <v>160</v>
      </c>
      <c r="D74" s="69" t="s">
        <v>1345</v>
      </c>
      <c r="E74" s="69" t="s">
        <v>466</v>
      </c>
      <c r="F74" s="69" t="s">
        <v>467</v>
      </c>
      <c r="G74" s="69">
        <v>2821001</v>
      </c>
      <c r="H74" s="69" t="s">
        <v>36</v>
      </c>
      <c r="I74" s="69" t="s">
        <v>268</v>
      </c>
      <c r="J74" s="69" t="s">
        <v>640</v>
      </c>
      <c r="K74" s="101">
        <v>-18581323.25</v>
      </c>
      <c r="L74" s="102">
        <v>-18581323.25</v>
      </c>
      <c r="M74" s="69">
        <v>-18581323.25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 t="s">
        <v>470</v>
      </c>
      <c r="V74" s="69" t="s">
        <v>641</v>
      </c>
      <c r="W74" s="69" t="s">
        <v>642</v>
      </c>
    </row>
    <row r="75" spans="1:23" x14ac:dyDescent="0.3">
      <c r="A75" s="30" t="str">
        <f>VLOOKUP(I75,'Table (9)'!$B$3:$C$317,2,FALSE)</f>
        <v>PERCENT REPAIR ALLOWANCE</v>
      </c>
      <c r="B75" s="69">
        <v>50</v>
      </c>
      <c r="C75" s="69">
        <v>160</v>
      </c>
      <c r="D75" s="69" t="s">
        <v>1345</v>
      </c>
      <c r="E75" s="69" t="s">
        <v>466</v>
      </c>
      <c r="F75" s="69" t="s">
        <v>467</v>
      </c>
      <c r="G75" s="69">
        <v>2821001</v>
      </c>
      <c r="H75" s="69" t="s">
        <v>507</v>
      </c>
      <c r="I75" s="69" t="s">
        <v>269</v>
      </c>
      <c r="J75" s="69" t="s">
        <v>640</v>
      </c>
      <c r="K75" s="101">
        <v>12592901</v>
      </c>
      <c r="L75" s="102">
        <v>13070143</v>
      </c>
      <c r="M75" s="69">
        <v>12592901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 t="s">
        <v>470</v>
      </c>
      <c r="V75" s="69" t="s">
        <v>641</v>
      </c>
      <c r="W75" s="69" t="s">
        <v>642</v>
      </c>
    </row>
    <row r="76" spans="1:23" x14ac:dyDescent="0.3">
      <c r="A76" s="30" t="str">
        <f>VLOOKUP(I76,'Table (9)'!$B$3:$C$317,2,FALSE)</f>
        <v>CAPITALIZED RELOCATION COSTS</v>
      </c>
      <c r="B76" s="69">
        <v>50</v>
      </c>
      <c r="C76" s="69">
        <v>160</v>
      </c>
      <c r="D76" s="69" t="s">
        <v>1345</v>
      </c>
      <c r="E76" s="69" t="s">
        <v>466</v>
      </c>
      <c r="F76" s="69" t="s">
        <v>467</v>
      </c>
      <c r="G76" s="69">
        <v>2821001</v>
      </c>
      <c r="H76" s="69" t="s">
        <v>85</v>
      </c>
      <c r="I76" s="69" t="s">
        <v>272</v>
      </c>
      <c r="J76" s="69" t="s">
        <v>640</v>
      </c>
      <c r="K76" s="101">
        <v>-3110773.75</v>
      </c>
      <c r="L76" s="102">
        <v>-3465549.15</v>
      </c>
      <c r="M76" s="69">
        <v>-3110773.75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 t="s">
        <v>470</v>
      </c>
      <c r="V76" s="69" t="s">
        <v>641</v>
      </c>
      <c r="W76" s="69" t="s">
        <v>642</v>
      </c>
    </row>
    <row r="77" spans="1:23" x14ac:dyDescent="0.3">
      <c r="A77" s="30" t="str">
        <f>VLOOKUP(I77,'Table (9)'!$B$3:$C$317,2,FALSE)</f>
        <v>CAPITALIZED RELOCATION COSTS</v>
      </c>
      <c r="B77" s="69">
        <v>50</v>
      </c>
      <c r="C77" s="69">
        <v>160</v>
      </c>
      <c r="D77" s="69" t="s">
        <v>1345</v>
      </c>
      <c r="E77" s="69" t="s">
        <v>466</v>
      </c>
      <c r="F77" s="69" t="s">
        <v>467</v>
      </c>
      <c r="G77" s="69">
        <v>2821001</v>
      </c>
      <c r="H77" s="69" t="s">
        <v>509</v>
      </c>
      <c r="I77" s="69" t="s">
        <v>273</v>
      </c>
      <c r="J77" s="69" t="s">
        <v>640</v>
      </c>
      <c r="K77" s="101">
        <v>700739</v>
      </c>
      <c r="L77" s="102">
        <v>813090</v>
      </c>
      <c r="M77" s="69">
        <v>700739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 t="s">
        <v>470</v>
      </c>
      <c r="V77" s="69" t="s">
        <v>641</v>
      </c>
      <c r="W77" s="69" t="s">
        <v>642</v>
      </c>
    </row>
    <row r="78" spans="1:23" x14ac:dyDescent="0.3">
      <c r="A78" s="30" t="str">
        <f>VLOOKUP(I78,'Table (9)'!$B$3:$C$317,2,FALSE)</f>
        <v>GAIN ON REACQUIRED DEBT</v>
      </c>
      <c r="B78" s="69">
        <v>50</v>
      </c>
      <c r="C78" s="69">
        <v>160</v>
      </c>
      <c r="D78" s="69" t="s">
        <v>1345</v>
      </c>
      <c r="E78" s="69" t="s">
        <v>466</v>
      </c>
      <c r="F78" s="69" t="s">
        <v>467</v>
      </c>
      <c r="G78" s="69">
        <v>2821001</v>
      </c>
      <c r="H78" s="69" t="s">
        <v>129</v>
      </c>
      <c r="I78" s="69" t="s">
        <v>432</v>
      </c>
      <c r="J78" s="69" t="s">
        <v>640</v>
      </c>
      <c r="K78" s="101">
        <v>-1836658</v>
      </c>
      <c r="L78" s="102">
        <v>-1836658</v>
      </c>
      <c r="M78" s="69">
        <v>-1836658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 t="s">
        <v>470</v>
      </c>
      <c r="V78" s="69" t="s">
        <v>641</v>
      </c>
      <c r="W78" s="69" t="s">
        <v>642</v>
      </c>
    </row>
    <row r="79" spans="1:23" x14ac:dyDescent="0.3">
      <c r="A79" s="30" t="str">
        <f>VLOOKUP(I79,'Table (9)'!$B$3:$C$317,2,FALSE)</f>
        <v>GAIN ON REACQUIRED DEBT</v>
      </c>
      <c r="B79" s="69">
        <v>50</v>
      </c>
      <c r="C79" s="69">
        <v>160</v>
      </c>
      <c r="D79" s="69" t="s">
        <v>1345</v>
      </c>
      <c r="E79" s="69" t="s">
        <v>466</v>
      </c>
      <c r="F79" s="69" t="s">
        <v>467</v>
      </c>
      <c r="G79" s="69">
        <v>2821001</v>
      </c>
      <c r="H79" s="69" t="s">
        <v>515</v>
      </c>
      <c r="I79" s="69" t="s">
        <v>433</v>
      </c>
      <c r="J79" s="69" t="s">
        <v>640</v>
      </c>
      <c r="K79" s="101">
        <v>1832083</v>
      </c>
      <c r="L79" s="102">
        <v>1836658</v>
      </c>
      <c r="M79" s="69">
        <v>1832083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 t="s">
        <v>470</v>
      </c>
      <c r="V79" s="69" t="s">
        <v>641</v>
      </c>
      <c r="W79" s="69" t="s">
        <v>642</v>
      </c>
    </row>
    <row r="80" spans="1:23" x14ac:dyDescent="0.3">
      <c r="A80" s="30" t="str">
        <f>VLOOKUP(I80,'Table (9)'!$B$3:$C$317,2,FALSE)</f>
        <v>REMOVAL COSTS</v>
      </c>
      <c r="B80" s="69">
        <v>50</v>
      </c>
      <c r="C80" s="69">
        <v>160</v>
      </c>
      <c r="D80" s="69" t="s">
        <v>1345</v>
      </c>
      <c r="E80" s="69" t="s">
        <v>466</v>
      </c>
      <c r="F80" s="69" t="s">
        <v>467</v>
      </c>
      <c r="G80" s="69">
        <v>2821001</v>
      </c>
      <c r="H80" s="69" t="s">
        <v>516</v>
      </c>
      <c r="I80" s="69" t="s">
        <v>517</v>
      </c>
      <c r="J80" s="69" t="s">
        <v>640</v>
      </c>
      <c r="K80" s="101">
        <v>-21455865.420000002</v>
      </c>
      <c r="L80" s="102">
        <v>-26805236.719999999</v>
      </c>
      <c r="M80" s="69">
        <v>-21455865.420000002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 t="s">
        <v>470</v>
      </c>
      <c r="V80" s="69" t="s">
        <v>641</v>
      </c>
      <c r="W80" s="69" t="s">
        <v>642</v>
      </c>
    </row>
    <row r="81" spans="1:23" x14ac:dyDescent="0.3">
      <c r="A81" s="30" t="str">
        <f>VLOOKUP(I81,'Table (9)'!$B$3:$C$317,2,FALSE)</f>
        <v>REMOVAL COSTS</v>
      </c>
      <c r="B81" s="69">
        <v>50</v>
      </c>
      <c r="C81" s="69">
        <v>160</v>
      </c>
      <c r="D81" s="69" t="s">
        <v>1345</v>
      </c>
      <c r="E81" s="69" t="s">
        <v>466</v>
      </c>
      <c r="F81" s="69" t="s">
        <v>467</v>
      </c>
      <c r="G81" s="69">
        <v>2821001</v>
      </c>
      <c r="H81" s="69" t="s">
        <v>518</v>
      </c>
      <c r="I81" s="69" t="s">
        <v>519</v>
      </c>
      <c r="J81" s="69" t="s">
        <v>640</v>
      </c>
      <c r="K81" s="101">
        <v>2488667</v>
      </c>
      <c r="L81" s="102">
        <v>3297336</v>
      </c>
      <c r="M81" s="69">
        <v>2488667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 t="s">
        <v>470</v>
      </c>
      <c r="V81" s="69" t="s">
        <v>641</v>
      </c>
      <c r="W81" s="69" t="s">
        <v>642</v>
      </c>
    </row>
    <row r="82" spans="1:23" x14ac:dyDescent="0.3">
      <c r="L82" s="128"/>
    </row>
    <row r="83" spans="1:23" x14ac:dyDescent="0.3">
      <c r="K83" s="129">
        <f>SUBTOTAL(9,K3:K82)</f>
        <v>-968339736.53999996</v>
      </c>
      <c r="L83" s="130">
        <f>SUBTOTAL(9,L3:L82)</f>
        <v>-1028907994.7500002</v>
      </c>
    </row>
  </sheetData>
  <autoFilter ref="A2:W81"/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pane ySplit="2" topLeftCell="A3" activePane="bottomLeft" state="frozen"/>
      <selection sqref="A1:S88"/>
      <selection pane="bottomLeft" sqref="A1:S88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5.33203125" style="69" bestFit="1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30"/>
      <c r="B1" s="29" t="s">
        <v>604</v>
      </c>
      <c r="E1" s="86" t="s">
        <v>638</v>
      </c>
    </row>
    <row r="2" spans="1:23" x14ac:dyDescent="0.3">
      <c r="A2" s="31" t="s">
        <v>529</v>
      </c>
      <c r="B2" s="69" t="s">
        <v>444</v>
      </c>
      <c r="C2" s="69" t="s">
        <v>445</v>
      </c>
      <c r="D2" s="69" t="s">
        <v>446</v>
      </c>
      <c r="E2" s="69" t="s">
        <v>447</v>
      </c>
      <c r="F2" s="69" t="s">
        <v>448</v>
      </c>
      <c r="G2" s="69" t="s">
        <v>449</v>
      </c>
      <c r="H2" s="69" t="s">
        <v>450</v>
      </c>
      <c r="I2" s="69" t="s">
        <v>451</v>
      </c>
      <c r="J2" s="69" t="s">
        <v>452</v>
      </c>
      <c r="K2" s="101" t="s">
        <v>453</v>
      </c>
      <c r="L2" s="102" t="s">
        <v>454</v>
      </c>
      <c r="M2" s="69" t="s">
        <v>455</v>
      </c>
      <c r="N2" s="69" t="s">
        <v>456</v>
      </c>
      <c r="O2" s="69" t="s">
        <v>457</v>
      </c>
      <c r="P2" s="69" t="s">
        <v>458</v>
      </c>
      <c r="Q2" s="69" t="s">
        <v>459</v>
      </c>
      <c r="R2" s="69" t="s">
        <v>460</v>
      </c>
      <c r="S2" s="69" t="s">
        <v>461</v>
      </c>
      <c r="T2" s="69" t="s">
        <v>462</v>
      </c>
      <c r="U2" s="69" t="s">
        <v>463</v>
      </c>
      <c r="V2" s="69" t="s">
        <v>464</v>
      </c>
      <c r="W2" s="69" t="s">
        <v>465</v>
      </c>
    </row>
    <row r="3" spans="1:23" x14ac:dyDescent="0.3">
      <c r="A3" s="30" t="str">
        <f>VLOOKUP(I3,'Table (9)'!$B$3:$C$317,2,FALSE)</f>
        <v>NOL - STATE C/F - DEF STATE TAX ASSET - L/T</v>
      </c>
      <c r="B3" s="69">
        <v>50</v>
      </c>
      <c r="C3" s="69">
        <v>250</v>
      </c>
      <c r="D3" s="69" t="s">
        <v>1328</v>
      </c>
      <c r="E3" s="69" t="s">
        <v>466</v>
      </c>
      <c r="F3" s="69" t="s">
        <v>533</v>
      </c>
      <c r="G3" s="69">
        <v>2831001</v>
      </c>
      <c r="H3" s="69" t="s">
        <v>551</v>
      </c>
      <c r="I3" s="69" t="s">
        <v>552</v>
      </c>
      <c r="J3" s="69" t="s">
        <v>640</v>
      </c>
      <c r="K3" s="101">
        <v>-572960.93999999994</v>
      </c>
      <c r="L3" s="102">
        <v>0</v>
      </c>
      <c r="M3" s="69">
        <v>-572960.93999999994</v>
      </c>
      <c r="P3" s="69">
        <v>0</v>
      </c>
      <c r="Q3" s="69">
        <v>0</v>
      </c>
      <c r="R3" s="69">
        <v>0</v>
      </c>
      <c r="S3" s="69">
        <v>0</v>
      </c>
      <c r="T3" s="69">
        <v>0</v>
      </c>
      <c r="U3" s="69" t="s">
        <v>470</v>
      </c>
      <c r="V3" s="69" t="s">
        <v>641</v>
      </c>
      <c r="W3" s="69" t="s">
        <v>642</v>
      </c>
    </row>
    <row r="4" spans="1:23" x14ac:dyDescent="0.3">
      <c r="A4" s="30" t="str">
        <f>VLOOKUP(I4,'Table (9)'!$B$3:$C$317,2,FALSE)</f>
        <v>DEFD FUEL EXP-CUR DEFL SET UP</v>
      </c>
      <c r="B4" s="69">
        <v>50</v>
      </c>
      <c r="C4" s="69">
        <v>250</v>
      </c>
      <c r="D4" s="69" t="s">
        <v>1328</v>
      </c>
      <c r="E4" s="69" t="s">
        <v>466</v>
      </c>
      <c r="F4" s="69" t="s">
        <v>533</v>
      </c>
      <c r="G4" s="69">
        <v>2831001</v>
      </c>
      <c r="H4" s="69" t="s">
        <v>1230</v>
      </c>
      <c r="I4" s="69" t="s">
        <v>1247</v>
      </c>
      <c r="J4" s="69" t="s">
        <v>640</v>
      </c>
      <c r="K4" s="101">
        <v>-107105481.95999999</v>
      </c>
      <c r="L4" s="102">
        <v>-79775787.859999999</v>
      </c>
      <c r="M4" s="69">
        <v>-107105481.95999999</v>
      </c>
      <c r="P4" s="69">
        <v>0</v>
      </c>
      <c r="Q4" s="69">
        <v>0</v>
      </c>
      <c r="R4" s="69">
        <v>0</v>
      </c>
      <c r="S4" s="69">
        <v>0</v>
      </c>
      <c r="T4" s="69">
        <v>0</v>
      </c>
      <c r="U4" s="69" t="s">
        <v>470</v>
      </c>
      <c r="V4" s="69" t="s">
        <v>641</v>
      </c>
      <c r="W4" s="69" t="s">
        <v>642</v>
      </c>
    </row>
    <row r="5" spans="1:23" x14ac:dyDescent="0.3">
      <c r="A5" s="30" t="str">
        <f>VLOOKUP(I5,'Table (9)'!$B$3:$C$317,2,FALSE)</f>
        <v>DEFD FUEL EXP-OH FAC-CURRENT</v>
      </c>
      <c r="B5" s="69">
        <v>50</v>
      </c>
      <c r="C5" s="69">
        <v>250</v>
      </c>
      <c r="D5" s="69" t="s">
        <v>1328</v>
      </c>
      <c r="E5" s="69" t="s">
        <v>466</v>
      </c>
      <c r="F5" s="69" t="s">
        <v>533</v>
      </c>
      <c r="G5" s="69">
        <v>2831001</v>
      </c>
      <c r="H5" s="69" t="s">
        <v>1268</v>
      </c>
      <c r="I5" s="69" t="s">
        <v>1354</v>
      </c>
      <c r="J5" s="69" t="s">
        <v>640</v>
      </c>
      <c r="K5" s="101">
        <v>0.01</v>
      </c>
      <c r="L5" s="102">
        <v>0.01</v>
      </c>
      <c r="M5" s="69">
        <v>0.01</v>
      </c>
      <c r="P5" s="69">
        <v>0</v>
      </c>
      <c r="Q5" s="69">
        <v>0</v>
      </c>
      <c r="R5" s="69">
        <v>0</v>
      </c>
      <c r="S5" s="69">
        <v>0</v>
      </c>
      <c r="T5" s="69">
        <v>0</v>
      </c>
      <c r="U5" s="69" t="s">
        <v>470</v>
      </c>
      <c r="V5" s="69" t="s">
        <v>641</v>
      </c>
      <c r="W5" s="69" t="s">
        <v>642</v>
      </c>
    </row>
    <row r="6" spans="1:23" x14ac:dyDescent="0.3">
      <c r="A6" s="30" t="str">
        <f>VLOOKUP(I6,'Table (9)'!$B$3:$C$317,2,FALSE)</f>
        <v>FAC PROV-CONTRA ASSET-OH</v>
      </c>
      <c r="B6" s="69">
        <v>50</v>
      </c>
      <c r="C6" s="69">
        <v>250</v>
      </c>
      <c r="D6" s="69" t="s">
        <v>1328</v>
      </c>
      <c r="E6" s="69" t="s">
        <v>466</v>
      </c>
      <c r="F6" s="69" t="s">
        <v>533</v>
      </c>
      <c r="G6" s="69">
        <v>2831001</v>
      </c>
      <c r="H6" s="69" t="s">
        <v>1270</v>
      </c>
      <c r="I6" s="69" t="s">
        <v>1355</v>
      </c>
      <c r="J6" s="69" t="s">
        <v>640</v>
      </c>
      <c r="K6" s="101">
        <v>10404303.699999999</v>
      </c>
      <c r="L6" s="102">
        <v>10404303.699999999</v>
      </c>
      <c r="M6" s="69">
        <v>10404303.699999999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 t="s">
        <v>470</v>
      </c>
      <c r="V6" s="69" t="s">
        <v>641</v>
      </c>
      <c r="W6" s="69" t="s">
        <v>642</v>
      </c>
    </row>
    <row r="7" spans="1:23" x14ac:dyDescent="0.3">
      <c r="A7" s="30" t="str">
        <f>VLOOKUP(I7,'Table (9)'!$B$3:$C$317,2,FALSE)</f>
        <v xml:space="preserve">CARRY CHGS - OH FUEL ADJUST CLAUSE  </v>
      </c>
      <c r="B7" s="69">
        <v>50</v>
      </c>
      <c r="C7" s="69">
        <v>250</v>
      </c>
      <c r="D7" s="69" t="s">
        <v>1328</v>
      </c>
      <c r="E7" s="69" t="s">
        <v>466</v>
      </c>
      <c r="F7" s="69" t="s">
        <v>533</v>
      </c>
      <c r="G7" s="69">
        <v>2831001</v>
      </c>
      <c r="H7" s="69" t="s">
        <v>1271</v>
      </c>
      <c r="I7" s="69" t="s">
        <v>1356</v>
      </c>
      <c r="J7" s="69" t="s">
        <v>640</v>
      </c>
      <c r="K7" s="101">
        <v>-20666954.940000001</v>
      </c>
      <c r="L7" s="102">
        <v>-48223601.060000002</v>
      </c>
      <c r="M7" s="69">
        <v>-20666954.940000001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 t="s">
        <v>470</v>
      </c>
      <c r="V7" s="69" t="s">
        <v>641</v>
      </c>
      <c r="W7" s="69" t="s">
        <v>642</v>
      </c>
    </row>
    <row r="8" spans="1:23" x14ac:dyDescent="0.3">
      <c r="A8" s="30" t="e">
        <f>VLOOKUP(I8,'Table (9)'!$B$3:$C$317,2,FALSE)</f>
        <v>#N/A</v>
      </c>
      <c r="B8" s="69">
        <v>50</v>
      </c>
      <c r="C8" s="69">
        <v>250</v>
      </c>
      <c r="D8" s="69" t="s">
        <v>1328</v>
      </c>
      <c r="E8" s="69" t="s">
        <v>466</v>
      </c>
      <c r="F8" s="69" t="s">
        <v>533</v>
      </c>
      <c r="G8" s="69">
        <v>2831001</v>
      </c>
      <c r="H8" s="69" t="s">
        <v>1357</v>
      </c>
      <c r="I8" s="69" t="s">
        <v>1358</v>
      </c>
      <c r="J8" s="69" t="s">
        <v>640</v>
      </c>
      <c r="K8" s="101">
        <v>0.14000000000000001</v>
      </c>
      <c r="L8" s="102">
        <v>0.14000000000000001</v>
      </c>
      <c r="M8" s="69">
        <v>0.14000000000000001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 t="s">
        <v>470</v>
      </c>
      <c r="V8" s="69" t="s">
        <v>641</v>
      </c>
      <c r="W8" s="69" t="s">
        <v>642</v>
      </c>
    </row>
    <row r="9" spans="1:23" x14ac:dyDescent="0.3">
      <c r="A9" s="30" t="str">
        <f>VLOOKUP(I9,'Table (9)'!$B$3:$C$317,2,FALSE)</f>
        <v>PROP TX-STATE 2 OLD METHOD-TX</v>
      </c>
      <c r="B9" s="69">
        <v>50</v>
      </c>
      <c r="C9" s="69">
        <v>250</v>
      </c>
      <c r="D9" s="69" t="s">
        <v>1328</v>
      </c>
      <c r="E9" s="69" t="s">
        <v>466</v>
      </c>
      <c r="F9" s="69" t="s">
        <v>533</v>
      </c>
      <c r="G9" s="69">
        <v>2831001</v>
      </c>
      <c r="H9" s="69" t="s">
        <v>558</v>
      </c>
      <c r="I9" s="69" t="s">
        <v>559</v>
      </c>
      <c r="J9" s="69" t="s">
        <v>640</v>
      </c>
      <c r="K9" s="101">
        <v>-5919.82</v>
      </c>
      <c r="L9" s="102">
        <v>-5756.07</v>
      </c>
      <c r="M9" s="69">
        <v>-5919.82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 t="s">
        <v>470</v>
      </c>
      <c r="V9" s="69" t="s">
        <v>641</v>
      </c>
      <c r="W9" s="69" t="s">
        <v>642</v>
      </c>
    </row>
    <row r="10" spans="1:23" x14ac:dyDescent="0.3">
      <c r="A10" s="30" t="str">
        <f>VLOOKUP(I10,'Table (9)'!$B$3:$C$317,2,FALSE)</f>
        <v>DEFD TAX GAIN - SEC I REG ASSET</v>
      </c>
      <c r="B10" s="69">
        <v>50</v>
      </c>
      <c r="C10" s="69">
        <v>250</v>
      </c>
      <c r="D10" s="69" t="s">
        <v>1328</v>
      </c>
      <c r="E10" s="69" t="s">
        <v>466</v>
      </c>
      <c r="F10" s="69" t="s">
        <v>533</v>
      </c>
      <c r="G10" s="69">
        <v>2831001</v>
      </c>
      <c r="H10" s="69" t="s">
        <v>1277</v>
      </c>
      <c r="I10" s="69" t="s">
        <v>1359</v>
      </c>
      <c r="J10" s="69" t="s">
        <v>640</v>
      </c>
      <c r="K10" s="101">
        <v>-56700176.75</v>
      </c>
      <c r="L10" s="102">
        <v>-40977735.049999997</v>
      </c>
      <c r="M10" s="69">
        <v>-56700176.75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 t="s">
        <v>470</v>
      </c>
      <c r="V10" s="69" t="s">
        <v>641</v>
      </c>
      <c r="W10" s="69" t="s">
        <v>642</v>
      </c>
    </row>
    <row r="11" spans="1:23" x14ac:dyDescent="0.3">
      <c r="A11" s="30" t="str">
        <f>VLOOKUP(I11,'Table (9)'!$B$3:$C$317,2,FALSE)</f>
        <v xml:space="preserve">DEFD TAX GAIN - DIVIDEND OF PARK GARAGE  </v>
      </c>
      <c r="B11" s="69">
        <v>50</v>
      </c>
      <c r="C11" s="69">
        <v>250</v>
      </c>
      <c r="D11" s="69" t="s">
        <v>1328</v>
      </c>
      <c r="E11" s="69" t="s">
        <v>466</v>
      </c>
      <c r="F11" s="69" t="s">
        <v>533</v>
      </c>
      <c r="G11" s="69">
        <v>2831001</v>
      </c>
      <c r="H11" s="69" t="s">
        <v>1274</v>
      </c>
      <c r="I11" s="69" t="s">
        <v>1360</v>
      </c>
      <c r="J11" s="69" t="s">
        <v>640</v>
      </c>
      <c r="K11" s="101">
        <v>-3657375.4</v>
      </c>
      <c r="L11" s="102">
        <v>-3657375.4</v>
      </c>
      <c r="M11" s="69">
        <v>-3657375.4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 t="s">
        <v>470</v>
      </c>
      <c r="V11" s="69" t="s">
        <v>641</v>
      </c>
      <c r="W11" s="69" t="s">
        <v>642</v>
      </c>
    </row>
    <row r="12" spans="1:23" x14ac:dyDescent="0.3">
      <c r="A12" s="30" t="str">
        <f>VLOOKUP(I12,'Table (9)'!$B$3:$C$317,2,FALSE)</f>
        <v>MTM BK GAIN - A/L - TAX DEFL</v>
      </c>
      <c r="B12" s="69">
        <v>50</v>
      </c>
      <c r="C12" s="69">
        <v>250</v>
      </c>
      <c r="D12" s="69" t="s">
        <v>1328</v>
      </c>
      <c r="E12" s="69" t="s">
        <v>466</v>
      </c>
      <c r="F12" s="69" t="s">
        <v>533</v>
      </c>
      <c r="G12" s="69">
        <v>2831001</v>
      </c>
      <c r="H12" s="69" t="s">
        <v>561</v>
      </c>
      <c r="I12" s="69" t="s">
        <v>278</v>
      </c>
      <c r="J12" s="69" t="s">
        <v>640</v>
      </c>
      <c r="K12" s="101">
        <v>0</v>
      </c>
      <c r="L12" s="102">
        <v>-118.07</v>
      </c>
      <c r="M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 t="s">
        <v>470</v>
      </c>
      <c r="V12" s="69" t="s">
        <v>641</v>
      </c>
      <c r="W12" s="69" t="s">
        <v>642</v>
      </c>
    </row>
    <row r="13" spans="1:23" x14ac:dyDescent="0.3">
      <c r="A13" s="30" t="str">
        <f>VLOOKUP(I13,'Table (9)'!$B$3:$C$317,2,FALSE)</f>
        <v>ACCRUED BK PENSION EXPENSE</v>
      </c>
      <c r="B13" s="69">
        <v>50</v>
      </c>
      <c r="C13" s="69">
        <v>250</v>
      </c>
      <c r="D13" s="69" t="s">
        <v>1328</v>
      </c>
      <c r="E13" s="69" t="s">
        <v>466</v>
      </c>
      <c r="F13" s="69" t="s">
        <v>533</v>
      </c>
      <c r="G13" s="69">
        <v>2831001</v>
      </c>
      <c r="H13" s="69" t="s">
        <v>56</v>
      </c>
      <c r="I13" s="69" t="s">
        <v>536</v>
      </c>
      <c r="J13" s="69" t="s">
        <v>640</v>
      </c>
      <c r="K13" s="101">
        <v>-51542266.159999996</v>
      </c>
      <c r="L13" s="102">
        <v>-50732792.270000003</v>
      </c>
      <c r="M13" s="69">
        <v>-51542266.159999996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 t="s">
        <v>470</v>
      </c>
      <c r="V13" s="69" t="s">
        <v>641</v>
      </c>
      <c r="W13" s="69" t="s">
        <v>642</v>
      </c>
    </row>
    <row r="14" spans="1:23" x14ac:dyDescent="0.3">
      <c r="A14" s="30" t="str">
        <f>VLOOKUP(I14,'Table (9)'!$B$3:$C$317,2,FALSE)</f>
        <v>ACCRUED BK PENSION COSTS - SFAS 158</v>
      </c>
      <c r="B14" s="69">
        <v>50</v>
      </c>
      <c r="C14" s="69">
        <v>250</v>
      </c>
      <c r="D14" s="69" t="s">
        <v>1328</v>
      </c>
      <c r="E14" s="69" t="s">
        <v>466</v>
      </c>
      <c r="F14" s="69" t="s">
        <v>533</v>
      </c>
      <c r="G14" s="69">
        <v>2831001</v>
      </c>
      <c r="H14" s="69" t="s">
        <v>88</v>
      </c>
      <c r="I14" s="69" t="s">
        <v>537</v>
      </c>
      <c r="J14" s="69" t="s">
        <v>640</v>
      </c>
      <c r="K14" s="101">
        <v>66544636.549999997</v>
      </c>
      <c r="L14" s="102">
        <v>64771768.950000003</v>
      </c>
      <c r="M14" s="69">
        <v>66544636.549999997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 t="s">
        <v>470</v>
      </c>
      <c r="V14" s="69" t="s">
        <v>641</v>
      </c>
      <c r="W14" s="69" t="s">
        <v>642</v>
      </c>
    </row>
    <row r="15" spans="1:23" x14ac:dyDescent="0.3">
      <c r="A15" s="30" t="str">
        <f>VLOOKUP(I15,'Table (9)'!$B$3:$C$317,2,FALSE)</f>
        <v>BK DEFL-DEMAND SIDE MNGMT EXP</v>
      </c>
      <c r="B15" s="69">
        <v>50</v>
      </c>
      <c r="C15" s="69">
        <v>250</v>
      </c>
      <c r="D15" s="69" t="s">
        <v>1328</v>
      </c>
      <c r="E15" s="69" t="s">
        <v>466</v>
      </c>
      <c r="F15" s="69" t="s">
        <v>533</v>
      </c>
      <c r="G15" s="69">
        <v>2831001</v>
      </c>
      <c r="H15" s="69" t="s">
        <v>291</v>
      </c>
      <c r="I15" s="69" t="s">
        <v>290</v>
      </c>
      <c r="J15" s="69" t="s">
        <v>640</v>
      </c>
      <c r="K15" s="101">
        <v>-20839.05</v>
      </c>
      <c r="L15" s="102">
        <v>-20839.05</v>
      </c>
      <c r="M15" s="69">
        <v>-20839.05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 t="s">
        <v>470</v>
      </c>
      <c r="V15" s="69" t="s">
        <v>641</v>
      </c>
      <c r="W15" s="69" t="s">
        <v>642</v>
      </c>
    </row>
    <row r="16" spans="1:23" x14ac:dyDescent="0.3">
      <c r="A16" s="30" t="str">
        <f>VLOOKUP(I16,'Table (9)'!$B$3:$C$317,2,FALSE)</f>
        <v>REG LIAB-UNUSED SHOPPING INCENTIVES</v>
      </c>
      <c r="B16" s="69">
        <v>50</v>
      </c>
      <c r="C16" s="69">
        <v>250</v>
      </c>
      <c r="D16" s="69" t="s">
        <v>1328</v>
      </c>
      <c r="E16" s="69" t="s">
        <v>466</v>
      </c>
      <c r="F16" s="69" t="s">
        <v>533</v>
      </c>
      <c r="G16" s="69">
        <v>2831001</v>
      </c>
      <c r="H16" s="69" t="s">
        <v>1285</v>
      </c>
      <c r="I16" s="69" t="s">
        <v>1361</v>
      </c>
      <c r="J16" s="69" t="s">
        <v>640</v>
      </c>
      <c r="K16" s="101">
        <v>351822.61</v>
      </c>
      <c r="L16" s="102">
        <v>302822.61</v>
      </c>
      <c r="M16" s="69">
        <v>351822.61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 t="s">
        <v>470</v>
      </c>
      <c r="V16" s="69" t="s">
        <v>641</v>
      </c>
      <c r="W16" s="69" t="s">
        <v>642</v>
      </c>
    </row>
    <row r="17" spans="1:23" x14ac:dyDescent="0.3">
      <c r="A17" s="30" t="str">
        <f>VLOOKUP(I17,'Table (9)'!$B$3:$C$317,2,FALSE)</f>
        <v>REG ASSET-SFAS 158 - PENSIONS</v>
      </c>
      <c r="B17" s="69">
        <v>50</v>
      </c>
      <c r="C17" s="69">
        <v>250</v>
      </c>
      <c r="D17" s="69" t="s">
        <v>1328</v>
      </c>
      <c r="E17" s="69" t="s">
        <v>466</v>
      </c>
      <c r="F17" s="69" t="s">
        <v>533</v>
      </c>
      <c r="G17" s="69">
        <v>2831001</v>
      </c>
      <c r="H17" s="69" t="s">
        <v>307</v>
      </c>
      <c r="I17" s="69" t="s">
        <v>306</v>
      </c>
      <c r="J17" s="69" t="s">
        <v>640</v>
      </c>
      <c r="K17" s="101">
        <v>-66544636.549999997</v>
      </c>
      <c r="L17" s="102">
        <v>-64771768.950000003</v>
      </c>
      <c r="M17" s="69">
        <v>-66544636.549999997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 t="s">
        <v>470</v>
      </c>
      <c r="V17" s="69" t="s">
        <v>641</v>
      </c>
      <c r="W17" s="69" t="s">
        <v>642</v>
      </c>
    </row>
    <row r="18" spans="1:23" x14ac:dyDescent="0.3">
      <c r="A18" s="30" t="str">
        <f>VLOOKUP(I18,'Table (9)'!$B$3:$C$317,2,FALSE)</f>
        <v>REG ASSET-SFAS 158 - SERP</v>
      </c>
      <c r="B18" s="69">
        <v>50</v>
      </c>
      <c r="C18" s="69">
        <v>250</v>
      </c>
      <c r="D18" s="69" t="s">
        <v>1328</v>
      </c>
      <c r="E18" s="69" t="s">
        <v>466</v>
      </c>
      <c r="F18" s="69" t="s">
        <v>533</v>
      </c>
      <c r="G18" s="69">
        <v>2831001</v>
      </c>
      <c r="H18" s="69" t="s">
        <v>309</v>
      </c>
      <c r="I18" s="69" t="s">
        <v>308</v>
      </c>
      <c r="J18" s="69" t="s">
        <v>640</v>
      </c>
      <c r="K18" s="101">
        <v>-54666.85</v>
      </c>
      <c r="L18" s="102">
        <v>-45035.9</v>
      </c>
      <c r="M18" s="69">
        <v>-54666.85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 t="s">
        <v>470</v>
      </c>
      <c r="V18" s="69" t="s">
        <v>641</v>
      </c>
      <c r="W18" s="69" t="s">
        <v>642</v>
      </c>
    </row>
    <row r="19" spans="1:23" x14ac:dyDescent="0.3">
      <c r="A19" s="30" t="str">
        <f>VLOOKUP(I19,'Table (9)'!$B$3:$C$317,2,FALSE)</f>
        <v>REG ASSET-SFAS 158 - OPEB</v>
      </c>
      <c r="B19" s="69">
        <v>50</v>
      </c>
      <c r="C19" s="69">
        <v>250</v>
      </c>
      <c r="D19" s="69" t="s">
        <v>1328</v>
      </c>
      <c r="E19" s="69" t="s">
        <v>466</v>
      </c>
      <c r="F19" s="69" t="s">
        <v>533</v>
      </c>
      <c r="G19" s="69">
        <v>2831001</v>
      </c>
      <c r="H19" s="69" t="s">
        <v>311</v>
      </c>
      <c r="I19" s="69" t="s">
        <v>310</v>
      </c>
      <c r="J19" s="69" t="s">
        <v>640</v>
      </c>
      <c r="K19" s="101">
        <v>1152627.26</v>
      </c>
      <c r="L19" s="102">
        <v>-2591532.66</v>
      </c>
      <c r="M19" s="69">
        <v>1152627.26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 t="s">
        <v>470</v>
      </c>
      <c r="V19" s="69" t="s">
        <v>641</v>
      </c>
      <c r="W19" s="69" t="s">
        <v>642</v>
      </c>
    </row>
    <row r="20" spans="1:23" x14ac:dyDescent="0.3">
      <c r="A20" s="30" t="str">
        <f>VLOOKUP(I20,'Table (9)'!$B$3:$C$317,2,FALSE)</f>
        <v>REG ASSET-UND/REC gridSMART DIST EXP</v>
      </c>
      <c r="B20" s="69">
        <v>50</v>
      </c>
      <c r="C20" s="69">
        <v>250</v>
      </c>
      <c r="D20" s="69" t="s">
        <v>1328</v>
      </c>
      <c r="E20" s="69" t="s">
        <v>466</v>
      </c>
      <c r="F20" s="69" t="s">
        <v>533</v>
      </c>
      <c r="G20" s="69">
        <v>2831001</v>
      </c>
      <c r="H20" s="69" t="s">
        <v>1362</v>
      </c>
      <c r="I20" s="69" t="s">
        <v>1363</v>
      </c>
      <c r="J20" s="69" t="s">
        <v>640</v>
      </c>
      <c r="K20" s="101">
        <v>-5144390.6500000004</v>
      </c>
      <c r="L20" s="102">
        <v>0</v>
      </c>
      <c r="M20" s="69">
        <v>-5144390.6500000004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 t="s">
        <v>470</v>
      </c>
      <c r="V20" s="69" t="s">
        <v>641</v>
      </c>
      <c r="W20" s="69" t="s">
        <v>642</v>
      </c>
    </row>
    <row r="21" spans="1:23" x14ac:dyDescent="0.3">
      <c r="A21" s="30" t="str">
        <f>VLOOKUP(I21,'Table (9)'!$B$3:$C$317,2,FALSE)</f>
        <v>REG ASSET-UND/REC gridSMART CARRY CHGS</v>
      </c>
      <c r="B21" s="69">
        <v>50</v>
      </c>
      <c r="C21" s="69">
        <v>250</v>
      </c>
      <c r="D21" s="69" t="s">
        <v>1328</v>
      </c>
      <c r="E21" s="69" t="s">
        <v>466</v>
      </c>
      <c r="F21" s="69" t="s">
        <v>533</v>
      </c>
      <c r="G21" s="69">
        <v>2831001</v>
      </c>
      <c r="H21" s="69" t="s">
        <v>1364</v>
      </c>
      <c r="I21" s="69" t="s">
        <v>1365</v>
      </c>
      <c r="J21" s="69" t="s">
        <v>640</v>
      </c>
      <c r="K21" s="101">
        <v>-79534.350000000006</v>
      </c>
      <c r="L21" s="102">
        <v>0</v>
      </c>
      <c r="M21" s="69">
        <v>-79534.350000000006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 t="s">
        <v>470</v>
      </c>
      <c r="V21" s="69" t="s">
        <v>641</v>
      </c>
      <c r="W21" s="69" t="s">
        <v>642</v>
      </c>
    </row>
    <row r="22" spans="1:23" x14ac:dyDescent="0.3">
      <c r="A22" s="30" t="str">
        <f>VLOOKUP(I22,'Table (9)'!$B$3:$C$317,2,FALSE)</f>
        <v>REG ASSET-UND/REC gridSMART DEPR/A&amp;G EXP</v>
      </c>
      <c r="B22" s="69">
        <v>50</v>
      </c>
      <c r="C22" s="69">
        <v>250</v>
      </c>
      <c r="D22" s="69" t="s">
        <v>1328</v>
      </c>
      <c r="E22" s="69" t="s">
        <v>466</v>
      </c>
      <c r="F22" s="69" t="s">
        <v>533</v>
      </c>
      <c r="G22" s="69">
        <v>2831001</v>
      </c>
      <c r="H22" s="69" t="s">
        <v>1366</v>
      </c>
      <c r="I22" s="69" t="s">
        <v>1367</v>
      </c>
      <c r="J22" s="69" t="s">
        <v>640</v>
      </c>
      <c r="K22" s="101">
        <v>3530801.05</v>
      </c>
      <c r="L22" s="102">
        <v>0</v>
      </c>
      <c r="M22" s="69">
        <v>3530801.05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 t="s">
        <v>470</v>
      </c>
      <c r="V22" s="69" t="s">
        <v>641</v>
      </c>
      <c r="W22" s="69" t="s">
        <v>642</v>
      </c>
    </row>
    <row r="23" spans="1:23" x14ac:dyDescent="0.3">
      <c r="A23" s="30" t="str">
        <f>VLOOKUP(I23,'Table (9)'!$B$3:$C$317,2,FALSE)</f>
        <v>REG ASSET-UND/REC gridSMART DEF EQ CAR CHG</v>
      </c>
      <c r="B23" s="69">
        <v>50</v>
      </c>
      <c r="C23" s="69">
        <v>250</v>
      </c>
      <c r="D23" s="69" t="s">
        <v>1328</v>
      </c>
      <c r="E23" s="69" t="s">
        <v>466</v>
      </c>
      <c r="F23" s="69" t="s">
        <v>533</v>
      </c>
      <c r="G23" s="69">
        <v>2831001</v>
      </c>
      <c r="H23" s="69" t="s">
        <v>1368</v>
      </c>
      <c r="I23" s="69" t="s">
        <v>1369</v>
      </c>
      <c r="J23" s="69" t="s">
        <v>640</v>
      </c>
      <c r="K23" s="101">
        <v>135566.20000000001</v>
      </c>
      <c r="L23" s="102">
        <v>0</v>
      </c>
      <c r="M23" s="69">
        <v>135566.20000000001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 t="s">
        <v>470</v>
      </c>
      <c r="V23" s="69" t="s">
        <v>641</v>
      </c>
      <c r="W23" s="69" t="s">
        <v>642</v>
      </c>
    </row>
    <row r="24" spans="1:23" x14ac:dyDescent="0.3">
      <c r="A24" s="30" t="str">
        <f>VLOOKUP(I24,'Table (9)'!$B$3:$C$317,2,FALSE)</f>
        <v xml:space="preserve">REG ASSET-EDR - ORMET </v>
      </c>
      <c r="B24" s="69">
        <v>50</v>
      </c>
      <c r="C24" s="69">
        <v>250</v>
      </c>
      <c r="D24" s="69" t="s">
        <v>1328</v>
      </c>
      <c r="E24" s="69" t="s">
        <v>466</v>
      </c>
      <c r="F24" s="69" t="s">
        <v>533</v>
      </c>
      <c r="G24" s="69">
        <v>2831001</v>
      </c>
      <c r="H24" s="69" t="s">
        <v>1299</v>
      </c>
      <c r="I24" s="69" t="s">
        <v>1370</v>
      </c>
      <c r="J24" s="69" t="s">
        <v>640</v>
      </c>
      <c r="K24" s="101">
        <v>0</v>
      </c>
      <c r="L24" s="102">
        <v>-604428.9</v>
      </c>
      <c r="M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 t="s">
        <v>470</v>
      </c>
      <c r="V24" s="69" t="s">
        <v>641</v>
      </c>
      <c r="W24" s="69" t="s">
        <v>642</v>
      </c>
    </row>
    <row r="25" spans="1:23" x14ac:dyDescent="0.3">
      <c r="A25" s="30" t="str">
        <f>VLOOKUP(I25,'Table (9)'!$B$3:$C$317,2,FALSE)</f>
        <v>REG ASSET-DEFD RECOVERABLE DISTR ASSET FOR PWO</v>
      </c>
      <c r="B25" s="69">
        <v>50</v>
      </c>
      <c r="C25" s="69">
        <v>250</v>
      </c>
      <c r="D25" s="69" t="s">
        <v>1328</v>
      </c>
      <c r="E25" s="69" t="s">
        <v>466</v>
      </c>
      <c r="F25" s="69" t="s">
        <v>533</v>
      </c>
      <c r="G25" s="69">
        <v>2831001</v>
      </c>
      <c r="H25" s="69" t="s">
        <v>1305</v>
      </c>
      <c r="I25" s="69" t="s">
        <v>1371</v>
      </c>
      <c r="J25" s="69" t="s">
        <v>640</v>
      </c>
      <c r="K25" s="101">
        <v>-845833.31</v>
      </c>
      <c r="L25" s="102">
        <v>-495833.31</v>
      </c>
      <c r="M25" s="69">
        <v>-845833.31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 t="s">
        <v>470</v>
      </c>
      <c r="V25" s="69" t="s">
        <v>641</v>
      </c>
      <c r="W25" s="69" t="s">
        <v>642</v>
      </c>
    </row>
    <row r="26" spans="1:23" x14ac:dyDescent="0.3">
      <c r="A26" s="30" t="str">
        <f>VLOOKUP(I26,'Table (9)'!$B$3:$C$317,2,FALSE)</f>
        <v>REG ASSET-UND/REC DIST INVEST RIDER</v>
      </c>
      <c r="B26" s="69">
        <v>50</v>
      </c>
      <c r="C26" s="69">
        <v>250</v>
      </c>
      <c r="D26" s="69" t="s">
        <v>1328</v>
      </c>
      <c r="E26" s="69" t="s">
        <v>466</v>
      </c>
      <c r="F26" s="69" t="s">
        <v>533</v>
      </c>
      <c r="G26" s="69">
        <v>2831001</v>
      </c>
      <c r="H26" s="69" t="s">
        <v>1308</v>
      </c>
      <c r="I26" s="69" t="s">
        <v>1372</v>
      </c>
      <c r="J26" s="69" t="s">
        <v>640</v>
      </c>
      <c r="K26" s="101">
        <v>-4306812.49</v>
      </c>
      <c r="L26" s="102">
        <v>-699648.26</v>
      </c>
      <c r="M26" s="69">
        <v>-4306812.49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 t="s">
        <v>470</v>
      </c>
      <c r="V26" s="69" t="s">
        <v>641</v>
      </c>
      <c r="W26" s="69" t="s">
        <v>642</v>
      </c>
    </row>
    <row r="27" spans="1:23" x14ac:dyDescent="0.3">
      <c r="A27" s="30" t="str">
        <f>VLOOKUP(I27,'Table (9)'!$B$3:$C$317,2,FALSE)</f>
        <v>REG ASSET-UND/REC DIST RECOUP REV PROG</v>
      </c>
      <c r="B27" s="69">
        <v>50</v>
      </c>
      <c r="C27" s="69">
        <v>250</v>
      </c>
      <c r="D27" s="69" t="s">
        <v>1328</v>
      </c>
      <c r="E27" s="69" t="s">
        <v>466</v>
      </c>
      <c r="F27" s="69" t="s">
        <v>533</v>
      </c>
      <c r="G27" s="69">
        <v>2831001</v>
      </c>
      <c r="H27" s="69" t="s">
        <v>1309</v>
      </c>
      <c r="I27" s="69" t="s">
        <v>1373</v>
      </c>
      <c r="J27" s="69" t="s">
        <v>640</v>
      </c>
      <c r="K27" s="101">
        <v>-8148856.8700000001</v>
      </c>
      <c r="L27" s="102">
        <v>-8806345.5</v>
      </c>
      <c r="M27" s="69">
        <v>-8148856.8700000001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 t="s">
        <v>470</v>
      </c>
      <c r="V27" s="69" t="s">
        <v>641</v>
      </c>
      <c r="W27" s="69" t="s">
        <v>642</v>
      </c>
    </row>
    <row r="28" spans="1:23" x14ac:dyDescent="0.3">
      <c r="A28" s="30" t="str">
        <f>VLOOKUP(I28,'Table (9)'!$B$3:$C$317,2,FALSE)</f>
        <v>REG ASSET-UNDER RECOVERED CAPACITY COST</v>
      </c>
      <c r="B28" s="69">
        <v>50</v>
      </c>
      <c r="C28" s="69">
        <v>250</v>
      </c>
      <c r="D28" s="69" t="s">
        <v>1328</v>
      </c>
      <c r="E28" s="69" t="s">
        <v>466</v>
      </c>
      <c r="F28" s="69" t="s">
        <v>533</v>
      </c>
      <c r="G28" s="69">
        <v>2831001</v>
      </c>
      <c r="H28" s="69" t="s">
        <v>1306</v>
      </c>
      <c r="I28" s="69" t="s">
        <v>1374</v>
      </c>
      <c r="J28" s="69" t="s">
        <v>640</v>
      </c>
      <c r="K28" s="101">
        <v>-114691627.94</v>
      </c>
      <c r="L28" s="102">
        <v>-64742295.259999998</v>
      </c>
      <c r="M28" s="69">
        <v>-114691627.94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 t="s">
        <v>470</v>
      </c>
      <c r="V28" s="69" t="s">
        <v>641</v>
      </c>
      <c r="W28" s="69" t="s">
        <v>642</v>
      </c>
    </row>
    <row r="29" spans="1:23" x14ac:dyDescent="0.3">
      <c r="A29" s="30" t="str">
        <f>VLOOKUP(I29,'Table (9)'!$B$3:$C$317,2,FALSE)</f>
        <v>REG ASSET-CAPACITY COST CARRYING CHARGES</v>
      </c>
      <c r="B29" s="69">
        <v>50</v>
      </c>
      <c r="C29" s="69">
        <v>250</v>
      </c>
      <c r="D29" s="69" t="s">
        <v>1328</v>
      </c>
      <c r="E29" s="69" t="s">
        <v>466</v>
      </c>
      <c r="F29" s="69" t="s">
        <v>533</v>
      </c>
      <c r="G29" s="69">
        <v>2831001</v>
      </c>
      <c r="H29" s="69" t="s">
        <v>1307</v>
      </c>
      <c r="I29" s="69" t="s">
        <v>1375</v>
      </c>
      <c r="J29" s="69" t="s">
        <v>640</v>
      </c>
      <c r="K29" s="101">
        <v>-10850959.359999999</v>
      </c>
      <c r="L29" s="102">
        <v>-5910915.4699999997</v>
      </c>
      <c r="M29" s="69">
        <v>-10850959.359999999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 t="s">
        <v>470</v>
      </c>
      <c r="V29" s="69" t="s">
        <v>641</v>
      </c>
      <c r="W29" s="69" t="s">
        <v>642</v>
      </c>
    </row>
    <row r="30" spans="1:23" x14ac:dyDescent="0.3">
      <c r="A30" s="30" t="str">
        <f>VLOOKUP(I30,'Table (9)'!$B$3:$C$317,2,FALSE)</f>
        <v>REG ASSET-DIR UNRECOGNIZED EQUITY</v>
      </c>
      <c r="B30" s="69">
        <v>50</v>
      </c>
      <c r="C30" s="69">
        <v>250</v>
      </c>
      <c r="D30" s="69" t="s">
        <v>1328</v>
      </c>
      <c r="E30" s="69" t="s">
        <v>466</v>
      </c>
      <c r="F30" s="69" t="s">
        <v>533</v>
      </c>
      <c r="G30" s="69">
        <v>2831001</v>
      </c>
      <c r="H30" s="69" t="s">
        <v>1310</v>
      </c>
      <c r="I30" s="69" t="s">
        <v>1376</v>
      </c>
      <c r="J30" s="69" t="s">
        <v>640</v>
      </c>
      <c r="K30" s="101">
        <v>-0.01</v>
      </c>
      <c r="L30" s="102">
        <v>-0.01</v>
      </c>
      <c r="M30" s="69">
        <v>-0.01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 t="s">
        <v>470</v>
      </c>
      <c r="V30" s="69" t="s">
        <v>641</v>
      </c>
      <c r="W30" s="69" t="s">
        <v>642</v>
      </c>
    </row>
    <row r="31" spans="1:23" x14ac:dyDescent="0.3">
      <c r="A31" s="30" t="str">
        <f>VLOOKUP(I31,'Table (9)'!$B$3:$C$317,2,FALSE)</f>
        <v>REG ASSET-UNREC AER COSTS-OH</v>
      </c>
      <c r="B31" s="69">
        <v>50</v>
      </c>
      <c r="C31" s="69">
        <v>250</v>
      </c>
      <c r="D31" s="69" t="s">
        <v>1328</v>
      </c>
      <c r="E31" s="69" t="s">
        <v>466</v>
      </c>
      <c r="F31" s="69" t="s">
        <v>533</v>
      </c>
      <c r="G31" s="69">
        <v>2831001</v>
      </c>
      <c r="H31" s="69" t="s">
        <v>1312</v>
      </c>
      <c r="I31" s="69" t="s">
        <v>1377</v>
      </c>
      <c r="J31" s="69" t="s">
        <v>640</v>
      </c>
      <c r="K31" s="101">
        <v>0</v>
      </c>
      <c r="L31" s="102">
        <v>-321656.25</v>
      </c>
      <c r="M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 t="s">
        <v>470</v>
      </c>
      <c r="V31" s="69" t="s">
        <v>641</v>
      </c>
      <c r="W31" s="69" t="s">
        <v>642</v>
      </c>
    </row>
    <row r="32" spans="1:23" x14ac:dyDescent="0.3">
      <c r="A32" s="30" t="str">
        <f>VLOOKUP(I32,'Table (9)'!$B$3:$C$317,2,FALSE)</f>
        <v>REG ASSET-DIST DECOUPLING CARRYING CHARGES</v>
      </c>
      <c r="B32" s="69">
        <v>50</v>
      </c>
      <c r="C32" s="69">
        <v>250</v>
      </c>
      <c r="D32" s="69" t="s">
        <v>1328</v>
      </c>
      <c r="E32" s="69" t="s">
        <v>466</v>
      </c>
      <c r="F32" s="69" t="s">
        <v>533</v>
      </c>
      <c r="G32" s="69">
        <v>2831001</v>
      </c>
      <c r="H32" s="69" t="s">
        <v>1313</v>
      </c>
      <c r="I32" s="69" t="s">
        <v>1378</v>
      </c>
      <c r="J32" s="69" t="s">
        <v>640</v>
      </c>
      <c r="K32" s="101">
        <v>-120915.26</v>
      </c>
      <c r="L32" s="102">
        <v>-299671.12</v>
      </c>
      <c r="M32" s="69">
        <v>-120915.26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 t="s">
        <v>470</v>
      </c>
      <c r="V32" s="69" t="s">
        <v>641</v>
      </c>
      <c r="W32" s="69" t="s">
        <v>642</v>
      </c>
    </row>
    <row r="33" spans="1:23" x14ac:dyDescent="0.3">
      <c r="A33" s="30" t="str">
        <f>VLOOKUP(I33,'Table (9)'!$B$3:$C$317,2,FALSE)</f>
        <v>REG ASSET-PTBAR CARRYING CHARGES (DIST DECOUP)</v>
      </c>
      <c r="B33" s="69">
        <v>50</v>
      </c>
      <c r="C33" s="69">
        <v>250</v>
      </c>
      <c r="D33" s="69" t="s">
        <v>1328</v>
      </c>
      <c r="E33" s="69" t="s">
        <v>466</v>
      </c>
      <c r="F33" s="69" t="s">
        <v>533</v>
      </c>
      <c r="G33" s="69">
        <v>2831001</v>
      </c>
      <c r="H33" s="69" t="s">
        <v>1314</v>
      </c>
      <c r="I33" s="69" t="s">
        <v>1379</v>
      </c>
      <c r="J33" s="69" t="s">
        <v>640</v>
      </c>
      <c r="K33" s="101">
        <v>-146371.46</v>
      </c>
      <c r="L33" s="102">
        <v>-171655.57</v>
      </c>
      <c r="M33" s="69">
        <v>-146371.46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 t="s">
        <v>470</v>
      </c>
      <c r="V33" s="69" t="s">
        <v>641</v>
      </c>
      <c r="W33" s="69" t="s">
        <v>642</v>
      </c>
    </row>
    <row r="34" spans="1:23" x14ac:dyDescent="0.3">
      <c r="A34" s="30" t="str">
        <f>VLOOKUP(I34,'Table (9)'!$B$3:$C$317,2,FALSE)</f>
        <v xml:space="preserve">REG ASSET-PTBAR UNDER REC (DIST DECOUP) </v>
      </c>
      <c r="B34" s="69">
        <v>50</v>
      </c>
      <c r="C34" s="69">
        <v>250</v>
      </c>
      <c r="D34" s="69" t="s">
        <v>1328</v>
      </c>
      <c r="E34" s="69" t="s">
        <v>466</v>
      </c>
      <c r="F34" s="69" t="s">
        <v>533</v>
      </c>
      <c r="G34" s="69">
        <v>2831001</v>
      </c>
      <c r="H34" s="69" t="s">
        <v>1315</v>
      </c>
      <c r="I34" s="69" t="s">
        <v>1380</v>
      </c>
      <c r="J34" s="69" t="s">
        <v>640</v>
      </c>
      <c r="K34" s="101">
        <v>-4710555.72</v>
      </c>
      <c r="L34" s="102">
        <v>-5361468.25</v>
      </c>
      <c r="M34" s="69">
        <v>-4710555.72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 t="s">
        <v>470</v>
      </c>
      <c r="V34" s="69" t="s">
        <v>641</v>
      </c>
      <c r="W34" s="69" t="s">
        <v>642</v>
      </c>
    </row>
    <row r="35" spans="1:23" x14ac:dyDescent="0.3">
      <c r="A35" s="30" t="str">
        <f>VLOOKUP(I35,'Table (9)'!$B$3:$C$317,2,FALSE)</f>
        <v>REG ASSET-UNDER RECOVERY-ACRR COSTS-OH</v>
      </c>
      <c r="B35" s="69">
        <v>50</v>
      </c>
      <c r="C35" s="69">
        <v>250</v>
      </c>
      <c r="D35" s="69" t="s">
        <v>1328</v>
      </c>
      <c r="E35" s="69" t="s">
        <v>466</v>
      </c>
      <c r="F35" s="69" t="s">
        <v>533</v>
      </c>
      <c r="G35" s="69">
        <v>2831001</v>
      </c>
      <c r="H35" s="69" t="s">
        <v>1316</v>
      </c>
      <c r="I35" s="69" t="s">
        <v>1381</v>
      </c>
      <c r="J35" s="69" t="s">
        <v>640</v>
      </c>
      <c r="K35" s="101">
        <v>0</v>
      </c>
      <c r="L35" s="102">
        <v>-237484.65</v>
      </c>
      <c r="M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 t="s">
        <v>470</v>
      </c>
      <c r="V35" s="69" t="s">
        <v>641</v>
      </c>
      <c r="W35" s="69" t="s">
        <v>642</v>
      </c>
    </row>
    <row r="36" spans="1:23" x14ac:dyDescent="0.3">
      <c r="A36" s="30" t="str">
        <f>VLOOKUP(I36,'Table (9)'!$B$3:$C$317,2,FALSE)</f>
        <v>REG ASSET-UND/REC gSMART PHASE 2 O&amp;M</v>
      </c>
      <c r="B36" s="69">
        <v>50</v>
      </c>
      <c r="C36" s="69">
        <v>250</v>
      </c>
      <c r="D36" s="69" t="s">
        <v>1328</v>
      </c>
      <c r="E36" s="69" t="s">
        <v>466</v>
      </c>
      <c r="F36" s="69" t="s">
        <v>533</v>
      </c>
      <c r="G36" s="69">
        <v>2831001</v>
      </c>
      <c r="H36" s="69" t="s">
        <v>1317</v>
      </c>
      <c r="I36" s="69" t="s">
        <v>1382</v>
      </c>
      <c r="J36" s="69" t="s">
        <v>640</v>
      </c>
      <c r="K36" s="101">
        <v>-443595.6</v>
      </c>
      <c r="L36" s="102">
        <v>-1432673.2</v>
      </c>
      <c r="M36" s="69">
        <v>-443595.6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 t="s">
        <v>470</v>
      </c>
      <c r="V36" s="69" t="s">
        <v>641</v>
      </c>
      <c r="W36" s="69" t="s">
        <v>642</v>
      </c>
    </row>
    <row r="37" spans="1:23" x14ac:dyDescent="0.3">
      <c r="A37" s="30" t="str">
        <f>VLOOKUP(I37,'Table (9)'!$B$3:$C$317,2,FALSE)</f>
        <v>REG ASSET-UNDER RECOVERY OVEC PPA</v>
      </c>
      <c r="B37" s="69">
        <v>50</v>
      </c>
      <c r="C37" s="69">
        <v>250</v>
      </c>
      <c r="D37" s="69" t="s">
        <v>1328</v>
      </c>
      <c r="E37" s="69" t="s">
        <v>466</v>
      </c>
      <c r="F37" s="69" t="s">
        <v>533</v>
      </c>
      <c r="G37" s="69">
        <v>2831001</v>
      </c>
      <c r="H37" s="69" t="s">
        <v>1318</v>
      </c>
      <c r="I37" s="69" t="s">
        <v>1383</v>
      </c>
      <c r="J37" s="69" t="s">
        <v>640</v>
      </c>
      <c r="K37" s="101">
        <v>0</v>
      </c>
      <c r="L37" s="102">
        <v>-7726369.3399999999</v>
      </c>
      <c r="M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 t="s">
        <v>470</v>
      </c>
      <c r="V37" s="69" t="s">
        <v>641</v>
      </c>
      <c r="W37" s="69" t="s">
        <v>642</v>
      </c>
    </row>
    <row r="38" spans="1:23" x14ac:dyDescent="0.3">
      <c r="A38" s="30" t="str">
        <f>VLOOKUP(I38,'Table (9)'!$B$3:$C$317,2,FALSE)</f>
        <v>REG ASSET-GLOBAL SETTLE - CAPACITY COSTS</v>
      </c>
      <c r="B38" s="69">
        <v>50</v>
      </c>
      <c r="C38" s="69">
        <v>250</v>
      </c>
      <c r="D38" s="69" t="s">
        <v>1328</v>
      </c>
      <c r="E38" s="69" t="s">
        <v>466</v>
      </c>
      <c r="F38" s="69" t="s">
        <v>533</v>
      </c>
      <c r="G38" s="69">
        <v>2831001</v>
      </c>
      <c r="H38" s="69" t="s">
        <v>1319</v>
      </c>
      <c r="I38" s="69" t="s">
        <v>1384</v>
      </c>
      <c r="J38" s="69" t="s">
        <v>640</v>
      </c>
      <c r="K38" s="101">
        <v>0</v>
      </c>
      <c r="L38" s="102">
        <v>-28945000</v>
      </c>
      <c r="M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 t="s">
        <v>470</v>
      </c>
      <c r="V38" s="69" t="s">
        <v>641</v>
      </c>
      <c r="W38" s="69" t="s">
        <v>642</v>
      </c>
    </row>
    <row r="39" spans="1:23" x14ac:dyDescent="0.3">
      <c r="A39" s="30" t="str">
        <f>VLOOKUP(I39,'Table (9)'!$B$3:$C$317,2,FALSE)</f>
        <v>REG ASSET-GLOBAL SET - CAP CAR CSTS</v>
      </c>
      <c r="B39" s="69">
        <v>50</v>
      </c>
      <c r="C39" s="69">
        <v>250</v>
      </c>
      <c r="D39" s="69" t="s">
        <v>1328</v>
      </c>
      <c r="E39" s="69" t="s">
        <v>466</v>
      </c>
      <c r="F39" s="69" t="s">
        <v>533</v>
      </c>
      <c r="G39" s="69">
        <v>2831001</v>
      </c>
      <c r="H39" s="69" t="s">
        <v>1320</v>
      </c>
      <c r="I39" s="69" t="s">
        <v>1385</v>
      </c>
      <c r="J39" s="69" t="s">
        <v>640</v>
      </c>
      <c r="K39" s="101">
        <v>0</v>
      </c>
      <c r="L39" s="102">
        <v>-4900000</v>
      </c>
      <c r="M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 t="s">
        <v>470</v>
      </c>
      <c r="V39" s="69" t="s">
        <v>641</v>
      </c>
      <c r="W39" s="69" t="s">
        <v>642</v>
      </c>
    </row>
    <row r="40" spans="1:23" x14ac:dyDescent="0.3">
      <c r="A40" s="30" t="str">
        <f>VLOOKUP(I40,'Table (9)'!$B$3:$C$317,2,FALSE)</f>
        <v>BOOK LEASES CAPITALIZED FOR TAX</v>
      </c>
      <c r="B40" s="69">
        <v>50</v>
      </c>
      <c r="C40" s="69">
        <v>250</v>
      </c>
      <c r="D40" s="69" t="s">
        <v>1328</v>
      </c>
      <c r="E40" s="69" t="s">
        <v>466</v>
      </c>
      <c r="F40" s="69" t="s">
        <v>533</v>
      </c>
      <c r="G40" s="69">
        <v>2831001</v>
      </c>
      <c r="H40" s="69" t="s">
        <v>91</v>
      </c>
      <c r="I40" s="69" t="s">
        <v>400</v>
      </c>
      <c r="J40" s="69" t="s">
        <v>640</v>
      </c>
      <c r="K40" s="101">
        <v>-4701064.3600000003</v>
      </c>
      <c r="L40" s="102">
        <v>-4309031.1100000003</v>
      </c>
      <c r="M40" s="69">
        <v>-4701064.3600000003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 t="s">
        <v>470</v>
      </c>
      <c r="V40" s="69" t="s">
        <v>641</v>
      </c>
      <c r="W40" s="69" t="s">
        <v>642</v>
      </c>
    </row>
    <row r="41" spans="1:23" x14ac:dyDescent="0.3">
      <c r="A41" s="30" t="str">
        <f>VLOOKUP(I41,'Table (9)'!$B$3:$C$317,2,FALSE)</f>
        <v>CAPITALIZED SOFTWARE COST - BOOK</v>
      </c>
      <c r="B41" s="69">
        <v>50</v>
      </c>
      <c r="C41" s="69">
        <v>250</v>
      </c>
      <c r="D41" s="69" t="s">
        <v>1328</v>
      </c>
      <c r="E41" s="69" t="s">
        <v>466</v>
      </c>
      <c r="F41" s="69" t="s">
        <v>533</v>
      </c>
      <c r="G41" s="69">
        <v>2831001</v>
      </c>
      <c r="H41" s="69" t="s">
        <v>548</v>
      </c>
      <c r="I41" s="69" t="s">
        <v>402</v>
      </c>
      <c r="J41" s="69" t="s">
        <v>640</v>
      </c>
      <c r="K41" s="101">
        <v>-16470056.609999999</v>
      </c>
      <c r="L41" s="102">
        <v>-17658694.420000002</v>
      </c>
      <c r="M41" s="69">
        <v>-16470056.609999999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 t="s">
        <v>470</v>
      </c>
      <c r="V41" s="69" t="s">
        <v>641</v>
      </c>
      <c r="W41" s="69" t="s">
        <v>642</v>
      </c>
    </row>
    <row r="42" spans="1:23" x14ac:dyDescent="0.3">
      <c r="A42" s="30" t="str">
        <f>VLOOKUP(I42,'Table (9)'!$B$3:$C$317,2,FALSE)</f>
        <v>LOSS ON REACQUIRED DEBT</v>
      </c>
      <c r="B42" s="69">
        <v>50</v>
      </c>
      <c r="C42" s="69">
        <v>250</v>
      </c>
      <c r="D42" s="69" t="s">
        <v>1328</v>
      </c>
      <c r="E42" s="69" t="s">
        <v>466</v>
      </c>
      <c r="F42" s="69" t="s">
        <v>533</v>
      </c>
      <c r="G42" s="69">
        <v>2831001</v>
      </c>
      <c r="H42" s="69" t="s">
        <v>42</v>
      </c>
      <c r="I42" s="69" t="s">
        <v>420</v>
      </c>
      <c r="J42" s="69" t="s">
        <v>640</v>
      </c>
      <c r="K42" s="101">
        <v>-3101491.41</v>
      </c>
      <c r="L42" s="102">
        <v>-2705808.44</v>
      </c>
      <c r="M42" s="69">
        <v>-3101491.41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 t="s">
        <v>470</v>
      </c>
      <c r="V42" s="69" t="s">
        <v>641</v>
      </c>
      <c r="W42" s="69" t="s">
        <v>642</v>
      </c>
    </row>
    <row r="43" spans="1:23" x14ac:dyDescent="0.3">
      <c r="A43" s="30" t="str">
        <f>VLOOKUP(I43,'Table (9)'!$B$3:$C$317,2,FALSE)</f>
        <v>SFAS 106 PST RETIREMENT EXP - NON-DEDUCT CONT</v>
      </c>
      <c r="B43" s="69">
        <v>50</v>
      </c>
      <c r="C43" s="69">
        <v>250</v>
      </c>
      <c r="D43" s="69" t="s">
        <v>1328</v>
      </c>
      <c r="E43" s="69" t="s">
        <v>466</v>
      </c>
      <c r="F43" s="69" t="s">
        <v>533</v>
      </c>
      <c r="G43" s="69">
        <v>2831001</v>
      </c>
      <c r="H43" s="69" t="s">
        <v>701</v>
      </c>
      <c r="I43" s="69" t="s">
        <v>428</v>
      </c>
      <c r="J43" s="69" t="s">
        <v>640</v>
      </c>
      <c r="K43" s="101">
        <v>6789239.2999999998</v>
      </c>
      <c r="L43" s="102">
        <v>6816318.6200000001</v>
      </c>
      <c r="M43" s="69">
        <v>6789239.2999999998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 t="s">
        <v>470</v>
      </c>
      <c r="V43" s="69" t="s">
        <v>641</v>
      </c>
      <c r="W43" s="69" t="s">
        <v>642</v>
      </c>
    </row>
    <row r="44" spans="1:23" x14ac:dyDescent="0.3">
      <c r="A44" s="30" t="str">
        <f>VLOOKUP(I44,'Table (9)'!$B$3:$C$317,2,FALSE)</f>
        <v>SFAS 106-MEDICARE SUBSIDY-(PPACA)-REG ASSET</v>
      </c>
      <c r="B44" s="69">
        <v>50</v>
      </c>
      <c r="C44" s="69">
        <v>250</v>
      </c>
      <c r="D44" s="69" t="s">
        <v>1328</v>
      </c>
      <c r="E44" s="69" t="s">
        <v>466</v>
      </c>
      <c r="F44" s="69" t="s">
        <v>533</v>
      </c>
      <c r="G44" s="69">
        <v>2831001</v>
      </c>
      <c r="H44" s="69" t="s">
        <v>549</v>
      </c>
      <c r="I44" s="69" t="s">
        <v>430</v>
      </c>
      <c r="J44" s="69" t="s">
        <v>640</v>
      </c>
      <c r="K44" s="101">
        <v>-2823242.18</v>
      </c>
      <c r="L44" s="102">
        <v>-2509548.59</v>
      </c>
      <c r="M44" s="69">
        <v>-2823242.18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 t="s">
        <v>470</v>
      </c>
      <c r="V44" s="69" t="s">
        <v>641</v>
      </c>
      <c r="W44" s="69" t="s">
        <v>642</v>
      </c>
    </row>
    <row r="45" spans="1:23" x14ac:dyDescent="0.3">
      <c r="A45" s="30" t="str">
        <f>VLOOKUP(I45,'Table (9)'!$B$3:$C$317,2,FALSE)</f>
        <v>REG ASSET - ACCRUED SFAS 112</v>
      </c>
      <c r="B45" s="69">
        <v>50</v>
      </c>
      <c r="C45" s="69">
        <v>250</v>
      </c>
      <c r="D45" s="69" t="s">
        <v>1328</v>
      </c>
      <c r="E45" s="69" t="s">
        <v>466</v>
      </c>
      <c r="F45" s="69" t="s">
        <v>533</v>
      </c>
      <c r="G45" s="69">
        <v>2831001</v>
      </c>
      <c r="H45" s="69" t="s">
        <v>550</v>
      </c>
      <c r="I45" s="69" t="s">
        <v>441</v>
      </c>
      <c r="J45" s="69" t="s">
        <v>640</v>
      </c>
      <c r="K45" s="101">
        <v>-2350356.75</v>
      </c>
      <c r="L45" s="102">
        <v>-2139218.5299999998</v>
      </c>
      <c r="M45" s="69">
        <v>-2350356.75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 t="s">
        <v>470</v>
      </c>
      <c r="V45" s="69" t="s">
        <v>641</v>
      </c>
      <c r="W45" s="69" t="s">
        <v>642</v>
      </c>
    </row>
    <row r="46" spans="1:23" x14ac:dyDescent="0.3">
      <c r="A46" s="30" t="str">
        <f>VLOOKUP(I46,'Table (9)'!$B$3:$C$317,2,FALSE)</f>
        <v>PROP TX-STATE 2 OLD METHOD-TX</v>
      </c>
      <c r="B46" s="69">
        <v>50</v>
      </c>
      <c r="C46" s="69">
        <v>160</v>
      </c>
      <c r="D46" s="69" t="s">
        <v>1345</v>
      </c>
      <c r="E46" s="69" t="s">
        <v>466</v>
      </c>
      <c r="F46" s="69" t="s">
        <v>533</v>
      </c>
      <c r="G46" s="69">
        <v>2831001</v>
      </c>
      <c r="H46" s="69" t="s">
        <v>558</v>
      </c>
      <c r="I46" s="69" t="s">
        <v>559</v>
      </c>
      <c r="J46" s="69" t="s">
        <v>640</v>
      </c>
      <c r="K46" s="101">
        <v>-20795.53</v>
      </c>
      <c r="L46" s="102">
        <v>-22339.58</v>
      </c>
      <c r="M46" s="69">
        <v>-20795.53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 t="s">
        <v>470</v>
      </c>
      <c r="V46" s="69" t="s">
        <v>641</v>
      </c>
      <c r="W46" s="69" t="s">
        <v>642</v>
      </c>
    </row>
    <row r="47" spans="1:23" x14ac:dyDescent="0.3">
      <c r="A47" s="30" t="str">
        <f>VLOOKUP(I47,'Table (9)'!$B$3:$C$317,2,FALSE)</f>
        <v>DEFERRED INTERCOMPANY TAX G/L</v>
      </c>
      <c r="B47" s="69">
        <v>50</v>
      </c>
      <c r="C47" s="69">
        <v>160</v>
      </c>
      <c r="D47" s="69" t="s">
        <v>1345</v>
      </c>
      <c r="E47" s="69" t="s">
        <v>466</v>
      </c>
      <c r="F47" s="69" t="s">
        <v>533</v>
      </c>
      <c r="G47" s="69">
        <v>2831001</v>
      </c>
      <c r="H47" s="69" t="s">
        <v>880</v>
      </c>
      <c r="I47" s="69" t="s">
        <v>995</v>
      </c>
      <c r="J47" s="69" t="s">
        <v>640</v>
      </c>
      <c r="K47" s="101">
        <v>231592.27</v>
      </c>
      <c r="L47" s="102">
        <v>248885.83</v>
      </c>
      <c r="M47" s="69">
        <v>231592.27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 t="s">
        <v>470</v>
      </c>
      <c r="V47" s="69" t="s">
        <v>641</v>
      </c>
      <c r="W47" s="69" t="s">
        <v>642</v>
      </c>
    </row>
    <row r="48" spans="1:23" x14ac:dyDescent="0.3">
      <c r="A48" s="30" t="str">
        <f>VLOOKUP(I48,'Table (9)'!$B$3:$C$317,2,FALSE)</f>
        <v>ACCRUED BK PENSION EXPENSE</v>
      </c>
      <c r="B48" s="69">
        <v>50</v>
      </c>
      <c r="C48" s="69">
        <v>160</v>
      </c>
      <c r="D48" s="69" t="s">
        <v>1345</v>
      </c>
      <c r="E48" s="69" t="s">
        <v>466</v>
      </c>
      <c r="F48" s="69" t="s">
        <v>533</v>
      </c>
      <c r="G48" s="69">
        <v>2831001</v>
      </c>
      <c r="H48" s="69" t="s">
        <v>56</v>
      </c>
      <c r="I48" s="69" t="s">
        <v>536</v>
      </c>
      <c r="J48" s="69" t="s">
        <v>640</v>
      </c>
      <c r="K48" s="101">
        <v>-7329499.6600000001</v>
      </c>
      <c r="L48" s="102">
        <v>-7261356.7400000002</v>
      </c>
      <c r="M48" s="69">
        <v>-7329499.6600000001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 t="s">
        <v>470</v>
      </c>
      <c r="V48" s="69" t="s">
        <v>641</v>
      </c>
      <c r="W48" s="69" t="s">
        <v>642</v>
      </c>
    </row>
    <row r="49" spans="1:23" x14ac:dyDescent="0.3">
      <c r="A49" s="30" t="str">
        <f>VLOOKUP(I49,'Table (9)'!$B$3:$C$317,2,FALSE)</f>
        <v>ACCRUED BK PENSION COSTS - SFAS 158</v>
      </c>
      <c r="B49" s="69">
        <v>50</v>
      </c>
      <c r="C49" s="69">
        <v>160</v>
      </c>
      <c r="D49" s="69" t="s">
        <v>1345</v>
      </c>
      <c r="E49" s="69" t="s">
        <v>466</v>
      </c>
      <c r="F49" s="69" t="s">
        <v>533</v>
      </c>
      <c r="G49" s="69">
        <v>2831001</v>
      </c>
      <c r="H49" s="69" t="s">
        <v>88</v>
      </c>
      <c r="I49" s="69" t="s">
        <v>537</v>
      </c>
      <c r="J49" s="69" t="s">
        <v>640</v>
      </c>
      <c r="K49" s="101">
        <v>11181946.300000001</v>
      </c>
      <c r="L49" s="102">
        <v>10608165.050000001</v>
      </c>
      <c r="M49" s="69">
        <v>11181946.300000001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 t="s">
        <v>470</v>
      </c>
      <c r="V49" s="69" t="s">
        <v>641</v>
      </c>
      <c r="W49" s="69" t="s">
        <v>642</v>
      </c>
    </row>
    <row r="50" spans="1:23" x14ac:dyDescent="0.3">
      <c r="A50" s="30" t="str">
        <f>VLOOKUP(I50,'Table (9)'!$B$3:$C$317,2,FALSE)</f>
        <v>REG ASSET - DEFERRED RTO COSTS</v>
      </c>
      <c r="B50" s="69">
        <v>50</v>
      </c>
      <c r="C50" s="69">
        <v>160</v>
      </c>
      <c r="D50" s="69" t="s">
        <v>1345</v>
      </c>
      <c r="E50" s="69" t="s">
        <v>466</v>
      </c>
      <c r="F50" s="69" t="s">
        <v>533</v>
      </c>
      <c r="G50" s="69">
        <v>2831001</v>
      </c>
      <c r="H50" s="69" t="s">
        <v>593</v>
      </c>
      <c r="I50" s="69" t="s">
        <v>283</v>
      </c>
      <c r="J50" s="69" t="s">
        <v>640</v>
      </c>
      <c r="K50" s="101">
        <v>-921365.54</v>
      </c>
      <c r="L50" s="102">
        <v>-719222.09</v>
      </c>
      <c r="M50" s="69">
        <v>-921365.54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 t="s">
        <v>470</v>
      </c>
      <c r="V50" s="69" t="s">
        <v>641</v>
      </c>
      <c r="W50" s="69" t="s">
        <v>642</v>
      </c>
    </row>
    <row r="51" spans="1:23" x14ac:dyDescent="0.3">
      <c r="A51" s="30" t="str">
        <f>VLOOKUP(I51,'Table (9)'!$B$3:$C$317,2,FALSE)</f>
        <v>CCD BILL- PREPAID PENSIONS-DFL</v>
      </c>
      <c r="B51" s="69">
        <v>50</v>
      </c>
      <c r="C51" s="69">
        <v>160</v>
      </c>
      <c r="D51" s="69" t="s">
        <v>1345</v>
      </c>
      <c r="E51" s="69" t="s">
        <v>466</v>
      </c>
      <c r="F51" s="69" t="s">
        <v>533</v>
      </c>
      <c r="G51" s="69">
        <v>2831001</v>
      </c>
      <c r="H51" s="69" t="s">
        <v>1278</v>
      </c>
      <c r="I51" s="69" t="s">
        <v>1386</v>
      </c>
      <c r="J51" s="69" t="s">
        <v>640</v>
      </c>
      <c r="K51" s="101">
        <v>-33007.24</v>
      </c>
      <c r="L51" s="102">
        <v>-32507.8</v>
      </c>
      <c r="M51" s="69">
        <v>-33007.24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 t="s">
        <v>470</v>
      </c>
      <c r="V51" s="69" t="s">
        <v>641</v>
      </c>
      <c r="W51" s="69" t="s">
        <v>642</v>
      </c>
    </row>
    <row r="52" spans="1:23" x14ac:dyDescent="0.3">
      <c r="A52" s="30" t="str">
        <f>VLOOKUP(I52,'Table (9)'!$B$3:$C$317,2,FALSE)</f>
        <v>REG ASSET-CARRY CHGS - OHIO TCR RIDER</v>
      </c>
      <c r="B52" s="69">
        <v>50</v>
      </c>
      <c r="C52" s="69">
        <v>160</v>
      </c>
      <c r="D52" s="69" t="s">
        <v>1345</v>
      </c>
      <c r="E52" s="69" t="s">
        <v>466</v>
      </c>
      <c r="F52" s="69" t="s">
        <v>533</v>
      </c>
      <c r="G52" s="69">
        <v>2831001</v>
      </c>
      <c r="H52" s="69" t="s">
        <v>1290</v>
      </c>
      <c r="I52" s="69" t="s">
        <v>1387</v>
      </c>
      <c r="J52" s="69" t="s">
        <v>640</v>
      </c>
      <c r="K52" s="101">
        <v>-1984329.24</v>
      </c>
      <c r="L52" s="102">
        <v>0.01</v>
      </c>
      <c r="M52" s="69">
        <v>-1984329.24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 t="s">
        <v>470</v>
      </c>
      <c r="V52" s="69" t="s">
        <v>641</v>
      </c>
      <c r="W52" s="69" t="s">
        <v>642</v>
      </c>
    </row>
    <row r="53" spans="1:23" x14ac:dyDescent="0.3">
      <c r="A53" s="30" t="str">
        <f>VLOOKUP(I53,'Table (9)'!$B$3:$C$317,2,FALSE)</f>
        <v>REG ASSET-SFAS 158 - PENSIONS</v>
      </c>
      <c r="B53" s="69">
        <v>50</v>
      </c>
      <c r="C53" s="69">
        <v>160</v>
      </c>
      <c r="D53" s="69" t="s">
        <v>1345</v>
      </c>
      <c r="E53" s="69" t="s">
        <v>466</v>
      </c>
      <c r="F53" s="69" t="s">
        <v>533</v>
      </c>
      <c r="G53" s="69">
        <v>2831001</v>
      </c>
      <c r="H53" s="69" t="s">
        <v>307</v>
      </c>
      <c r="I53" s="69" t="s">
        <v>306</v>
      </c>
      <c r="J53" s="69" t="s">
        <v>640</v>
      </c>
      <c r="K53" s="101">
        <v>-11181946.300000001</v>
      </c>
      <c r="L53" s="102">
        <v>-10608165.050000001</v>
      </c>
      <c r="M53" s="69">
        <v>-11181946.300000001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 t="s">
        <v>470</v>
      </c>
      <c r="V53" s="69" t="s">
        <v>641</v>
      </c>
      <c r="W53" s="69" t="s">
        <v>642</v>
      </c>
    </row>
    <row r="54" spans="1:23" x14ac:dyDescent="0.3">
      <c r="A54" s="30" t="str">
        <f>VLOOKUP(I54,'Table (9)'!$B$3:$C$317,2,FALSE)</f>
        <v>REG ASSET-SFAS 158 - OPEB</v>
      </c>
      <c r="B54" s="69">
        <v>50</v>
      </c>
      <c r="C54" s="69">
        <v>160</v>
      </c>
      <c r="D54" s="69" t="s">
        <v>1345</v>
      </c>
      <c r="E54" s="69" t="s">
        <v>466</v>
      </c>
      <c r="F54" s="69" t="s">
        <v>533</v>
      </c>
      <c r="G54" s="69">
        <v>2831001</v>
      </c>
      <c r="H54" s="69" t="s">
        <v>311</v>
      </c>
      <c r="I54" s="69" t="s">
        <v>310</v>
      </c>
      <c r="J54" s="69" t="s">
        <v>640</v>
      </c>
      <c r="K54" s="101">
        <v>-164097.06</v>
      </c>
      <c r="L54" s="102">
        <v>-808531.85</v>
      </c>
      <c r="M54" s="69">
        <v>-164097.06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 t="s">
        <v>470</v>
      </c>
      <c r="V54" s="69" t="s">
        <v>641</v>
      </c>
      <c r="W54" s="69" t="s">
        <v>642</v>
      </c>
    </row>
    <row r="55" spans="1:23" x14ac:dyDescent="0.3">
      <c r="A55" s="30" t="str">
        <f>VLOOKUP(I55,'Table (9)'!$B$3:$C$317,2,FALSE)</f>
        <v>BOOK LEASES CAPITALIZED FOR TAX</v>
      </c>
      <c r="B55" s="69">
        <v>50</v>
      </c>
      <c r="C55" s="69">
        <v>160</v>
      </c>
      <c r="D55" s="69" t="s">
        <v>1345</v>
      </c>
      <c r="E55" s="69" t="s">
        <v>466</v>
      </c>
      <c r="F55" s="69" t="s">
        <v>533</v>
      </c>
      <c r="G55" s="69">
        <v>2831001</v>
      </c>
      <c r="H55" s="69" t="s">
        <v>91</v>
      </c>
      <c r="I55" s="69" t="s">
        <v>400</v>
      </c>
      <c r="J55" s="69" t="s">
        <v>640</v>
      </c>
      <c r="K55" s="101">
        <v>-587155.76</v>
      </c>
      <c r="L55" s="102">
        <v>-593251.36</v>
      </c>
      <c r="M55" s="69">
        <v>-587155.76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 t="s">
        <v>470</v>
      </c>
      <c r="V55" s="69" t="s">
        <v>641</v>
      </c>
      <c r="W55" s="69" t="s">
        <v>642</v>
      </c>
    </row>
    <row r="56" spans="1:23" x14ac:dyDescent="0.3">
      <c r="A56" s="30" t="str">
        <f>VLOOKUP(I56,'Table (9)'!$B$3:$C$317,2,FALSE)</f>
        <v>CAPITALIZED SOFTWARE COST - BOOK</v>
      </c>
      <c r="B56" s="69">
        <v>50</v>
      </c>
      <c r="C56" s="69">
        <v>160</v>
      </c>
      <c r="D56" s="69" t="s">
        <v>1345</v>
      </c>
      <c r="E56" s="69" t="s">
        <v>466</v>
      </c>
      <c r="F56" s="69" t="s">
        <v>533</v>
      </c>
      <c r="G56" s="69">
        <v>2831001</v>
      </c>
      <c r="H56" s="69" t="s">
        <v>548</v>
      </c>
      <c r="I56" s="69" t="s">
        <v>402</v>
      </c>
      <c r="J56" s="69" t="s">
        <v>640</v>
      </c>
      <c r="K56" s="101">
        <v>-4694237.0599999996</v>
      </c>
      <c r="L56" s="102">
        <v>-4662479.12</v>
      </c>
      <c r="M56" s="69">
        <v>-4694237.0599999996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 t="s">
        <v>470</v>
      </c>
      <c r="V56" s="69" t="s">
        <v>641</v>
      </c>
      <c r="W56" s="69" t="s">
        <v>642</v>
      </c>
    </row>
    <row r="57" spans="1:23" x14ac:dyDescent="0.3">
      <c r="A57" s="30" t="str">
        <f>VLOOKUP(I57,'Table (9)'!$B$3:$C$317,2,FALSE)</f>
        <v>LOSS ON REACQUIRED DEBT</v>
      </c>
      <c r="B57" s="69">
        <v>50</v>
      </c>
      <c r="C57" s="69">
        <v>160</v>
      </c>
      <c r="D57" s="69" t="s">
        <v>1345</v>
      </c>
      <c r="E57" s="69" t="s">
        <v>466</v>
      </c>
      <c r="F57" s="69" t="s">
        <v>533</v>
      </c>
      <c r="G57" s="69">
        <v>2831001</v>
      </c>
      <c r="H57" s="69" t="s">
        <v>42</v>
      </c>
      <c r="I57" s="69" t="s">
        <v>420</v>
      </c>
      <c r="J57" s="69" t="s">
        <v>640</v>
      </c>
      <c r="K57" s="101">
        <v>-532590.05000000005</v>
      </c>
      <c r="L57" s="102">
        <v>-477545.58</v>
      </c>
      <c r="M57" s="69">
        <v>-532590.05000000005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 t="s">
        <v>470</v>
      </c>
      <c r="V57" s="69" t="s">
        <v>641</v>
      </c>
      <c r="W57" s="69" t="s">
        <v>642</v>
      </c>
    </row>
    <row r="58" spans="1:23" x14ac:dyDescent="0.3">
      <c r="A58" s="30" t="str">
        <f>VLOOKUP(I58,'Table (9)'!$B$3:$C$317,2,FALSE)</f>
        <v>SFAS 106 PST RETIREMENT EXP - NON-DEDUCT CONT</v>
      </c>
      <c r="B58" s="69">
        <v>50</v>
      </c>
      <c r="C58" s="69">
        <v>160</v>
      </c>
      <c r="D58" s="69" t="s">
        <v>1345</v>
      </c>
      <c r="E58" s="69" t="s">
        <v>466</v>
      </c>
      <c r="F58" s="69" t="s">
        <v>533</v>
      </c>
      <c r="G58" s="69">
        <v>2831001</v>
      </c>
      <c r="H58" s="69" t="s">
        <v>701</v>
      </c>
      <c r="I58" s="69" t="s">
        <v>428</v>
      </c>
      <c r="J58" s="69" t="s">
        <v>640</v>
      </c>
      <c r="K58" s="101">
        <v>948370.01</v>
      </c>
      <c r="L58" s="102">
        <v>948370.01</v>
      </c>
      <c r="M58" s="69">
        <v>948370.01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 t="s">
        <v>470</v>
      </c>
      <c r="V58" s="69" t="s">
        <v>641</v>
      </c>
      <c r="W58" s="69" t="s">
        <v>642</v>
      </c>
    </row>
    <row r="59" spans="1:23" x14ac:dyDescent="0.3">
      <c r="A59" s="30" t="str">
        <f>VLOOKUP(I59,'Table (9)'!$B$3:$C$317,2,FALSE)</f>
        <v>SFAS 106-MEDICARE SUBSIDY-(PPACA)-REG ASSET</v>
      </c>
      <c r="B59" s="69">
        <v>50</v>
      </c>
      <c r="C59" s="69">
        <v>160</v>
      </c>
      <c r="D59" s="69" t="s">
        <v>1345</v>
      </c>
      <c r="E59" s="69" t="s">
        <v>466</v>
      </c>
      <c r="F59" s="69" t="s">
        <v>533</v>
      </c>
      <c r="G59" s="69">
        <v>2831001</v>
      </c>
      <c r="H59" s="69" t="s">
        <v>549</v>
      </c>
      <c r="I59" s="69" t="s">
        <v>430</v>
      </c>
      <c r="J59" s="69" t="s">
        <v>640</v>
      </c>
      <c r="K59" s="101">
        <v>-428198.75</v>
      </c>
      <c r="L59" s="102">
        <v>-380621.11</v>
      </c>
      <c r="M59" s="69">
        <v>-428198.75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 t="s">
        <v>470</v>
      </c>
      <c r="V59" s="69" t="s">
        <v>641</v>
      </c>
      <c r="W59" s="69" t="s">
        <v>642</v>
      </c>
    </row>
    <row r="60" spans="1:23" x14ac:dyDescent="0.3">
      <c r="A60" s="30" t="str">
        <f>VLOOKUP(I60,'Table (9)'!$B$3:$C$317,2,FALSE)</f>
        <v>REG ASSET - ACCRUED SFAS 112</v>
      </c>
      <c r="B60" s="69">
        <v>50</v>
      </c>
      <c r="C60" s="69">
        <v>160</v>
      </c>
      <c r="D60" s="69" t="s">
        <v>1345</v>
      </c>
      <c r="E60" s="69" t="s">
        <v>466</v>
      </c>
      <c r="F60" s="69" t="s">
        <v>533</v>
      </c>
      <c r="G60" s="69">
        <v>2831001</v>
      </c>
      <c r="H60" s="69" t="s">
        <v>550</v>
      </c>
      <c r="I60" s="69" t="s">
        <v>441</v>
      </c>
      <c r="J60" s="69" t="s">
        <v>640</v>
      </c>
      <c r="K60" s="101">
        <v>-221664.46</v>
      </c>
      <c r="L60" s="102">
        <v>-223451.65</v>
      </c>
      <c r="M60" s="69">
        <v>-221664.46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 t="s">
        <v>470</v>
      </c>
      <c r="V60" s="69" t="s">
        <v>641</v>
      </c>
      <c r="W60" s="69" t="s">
        <v>642</v>
      </c>
    </row>
    <row r="61" spans="1:23" x14ac:dyDescent="0.3">
      <c r="L61" s="128"/>
    </row>
    <row r="62" spans="1:23" x14ac:dyDescent="0.3">
      <c r="K62" s="129">
        <f>SUBTOTAL(9,K3:K61)</f>
        <v>-412634924.00000012</v>
      </c>
      <c r="L62" s="130">
        <f>SUBTOTAL(9,L3:L61)</f>
        <v>-382468925.51999998</v>
      </c>
    </row>
  </sheetData>
  <autoFilter ref="A2:W60"/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7"/>
  <sheetViews>
    <sheetView workbookViewId="0">
      <pane ySplit="2" topLeftCell="A3" activePane="bottomLeft" state="frozen"/>
      <selection sqref="A1:S88"/>
      <selection pane="bottomLeft" sqref="A1:S88"/>
    </sheetView>
  </sheetViews>
  <sheetFormatPr defaultColWidth="9.109375" defaultRowHeight="13.2" x14ac:dyDescent="0.25"/>
  <cols>
    <col min="1" max="2" width="9.109375" style="26"/>
    <col min="3" max="3" width="67" style="26" bestFit="1" customWidth="1"/>
    <col min="4" max="16384" width="9.109375" style="26"/>
  </cols>
  <sheetData>
    <row r="2" spans="2:3" x14ac:dyDescent="0.25">
      <c r="B2" s="23" t="s">
        <v>140</v>
      </c>
      <c r="C2" s="24" t="s">
        <v>141</v>
      </c>
    </row>
    <row r="3" spans="2:3" x14ac:dyDescent="0.25">
      <c r="B3" s="25" t="s">
        <v>1139</v>
      </c>
      <c r="C3" s="25" t="s">
        <v>1140</v>
      </c>
    </row>
    <row r="4" spans="2:3" x14ac:dyDescent="0.25">
      <c r="B4" s="25" t="s">
        <v>1141</v>
      </c>
      <c r="C4" s="25" t="s">
        <v>1140</v>
      </c>
    </row>
    <row r="5" spans="2:3" x14ac:dyDescent="0.25">
      <c r="B5" s="25" t="s">
        <v>1142</v>
      </c>
      <c r="C5" s="25" t="s">
        <v>1143</v>
      </c>
    </row>
    <row r="6" spans="2:3" x14ac:dyDescent="0.25">
      <c r="B6" s="25" t="s">
        <v>142</v>
      </c>
      <c r="C6" s="25" t="s">
        <v>143</v>
      </c>
    </row>
    <row r="7" spans="2:3" x14ac:dyDescent="0.25">
      <c r="B7" s="25" t="s">
        <v>552</v>
      </c>
      <c r="C7" s="25" t="s">
        <v>128</v>
      </c>
    </row>
    <row r="8" spans="2:3" x14ac:dyDescent="0.25">
      <c r="B8" s="25" t="s">
        <v>144</v>
      </c>
      <c r="C8" s="47" t="s">
        <v>82</v>
      </c>
    </row>
    <row r="9" spans="2:3" x14ac:dyDescent="0.25">
      <c r="B9" s="25" t="s">
        <v>145</v>
      </c>
      <c r="C9" s="47" t="s">
        <v>82</v>
      </c>
    </row>
    <row r="10" spans="2:3" x14ac:dyDescent="0.25">
      <c r="B10" s="25" t="s">
        <v>1330</v>
      </c>
      <c r="C10" s="47" t="s">
        <v>82</v>
      </c>
    </row>
    <row r="11" spans="2:3" x14ac:dyDescent="0.25">
      <c r="B11" s="25" t="s">
        <v>1332</v>
      </c>
      <c r="C11" s="47" t="s">
        <v>82</v>
      </c>
    </row>
    <row r="12" spans="2:3" x14ac:dyDescent="0.25">
      <c r="B12" s="25" t="s">
        <v>1347</v>
      </c>
      <c r="C12" s="47" t="s">
        <v>82</v>
      </c>
    </row>
    <row r="13" spans="2:3" x14ac:dyDescent="0.25">
      <c r="B13" s="25" t="s">
        <v>469</v>
      </c>
      <c r="C13" s="47" t="s">
        <v>82</v>
      </c>
    </row>
    <row r="14" spans="2:3" x14ac:dyDescent="0.25">
      <c r="B14" s="25" t="s">
        <v>472</v>
      </c>
      <c r="C14" s="47" t="s">
        <v>82</v>
      </c>
    </row>
    <row r="15" spans="2:3" x14ac:dyDescent="0.25">
      <c r="B15" s="25" t="s">
        <v>1334</v>
      </c>
      <c r="C15" s="47" t="s">
        <v>82</v>
      </c>
    </row>
    <row r="16" spans="2:3" x14ac:dyDescent="0.25">
      <c r="B16" s="25" t="s">
        <v>1336</v>
      </c>
      <c r="C16" s="47" t="s">
        <v>82</v>
      </c>
    </row>
    <row r="17" spans="2:3" x14ac:dyDescent="0.25">
      <c r="B17" s="25" t="s">
        <v>1338</v>
      </c>
      <c r="C17" s="47" t="s">
        <v>82</v>
      </c>
    </row>
    <row r="18" spans="2:3" x14ac:dyDescent="0.25">
      <c r="B18" s="25" t="s">
        <v>1340</v>
      </c>
      <c r="C18" s="47" t="s">
        <v>82</v>
      </c>
    </row>
    <row r="19" spans="2:3" x14ac:dyDescent="0.25">
      <c r="B19" s="25" t="s">
        <v>474</v>
      </c>
      <c r="C19" s="47" t="s">
        <v>82</v>
      </c>
    </row>
    <row r="20" spans="2:3" x14ac:dyDescent="0.25">
      <c r="B20" s="25" t="s">
        <v>476</v>
      </c>
      <c r="C20" s="47" t="s">
        <v>82</v>
      </c>
    </row>
    <row r="21" spans="2:3" x14ac:dyDescent="0.25">
      <c r="B21" s="25" t="s">
        <v>146</v>
      </c>
      <c r="C21" s="25" t="s">
        <v>147</v>
      </c>
    </row>
    <row r="22" spans="2:3" x14ac:dyDescent="0.25">
      <c r="B22" s="25" t="s">
        <v>148</v>
      </c>
      <c r="C22" s="47" t="s">
        <v>82</v>
      </c>
    </row>
    <row r="23" spans="2:3" x14ac:dyDescent="0.25">
      <c r="B23" s="25" t="s">
        <v>149</v>
      </c>
      <c r="C23" s="47" t="s">
        <v>82</v>
      </c>
    </row>
    <row r="24" spans="2:3" x14ac:dyDescent="0.25">
      <c r="B24" s="25" t="s">
        <v>150</v>
      </c>
      <c r="C24" s="47" t="s">
        <v>82</v>
      </c>
    </row>
    <row r="25" spans="2:3" x14ac:dyDescent="0.25">
      <c r="B25" s="25" t="s">
        <v>151</v>
      </c>
      <c r="C25" s="47" t="s">
        <v>82</v>
      </c>
    </row>
    <row r="26" spans="2:3" x14ac:dyDescent="0.25">
      <c r="B26" s="25" t="s">
        <v>152</v>
      </c>
      <c r="C26" s="47" t="s">
        <v>82</v>
      </c>
    </row>
    <row r="27" spans="2:3" x14ac:dyDescent="0.25">
      <c r="B27" s="25" t="s">
        <v>480</v>
      </c>
      <c r="C27" s="47" t="s">
        <v>82</v>
      </c>
    </row>
    <row r="28" spans="2:3" x14ac:dyDescent="0.25">
      <c r="B28" s="25" t="s">
        <v>154</v>
      </c>
      <c r="C28" s="25" t="s">
        <v>155</v>
      </c>
    </row>
    <row r="29" spans="2:3" x14ac:dyDescent="0.25">
      <c r="B29" s="25" t="s">
        <v>156</v>
      </c>
      <c r="C29" s="25" t="s">
        <v>157</v>
      </c>
    </row>
    <row r="30" spans="2:3" x14ac:dyDescent="0.25">
      <c r="B30" s="25" t="s">
        <v>158</v>
      </c>
      <c r="C30" s="25" t="s">
        <v>159</v>
      </c>
    </row>
    <row r="31" spans="2:3" x14ac:dyDescent="0.25">
      <c r="B31" s="25" t="s">
        <v>160</v>
      </c>
      <c r="C31" s="25" t="s">
        <v>97</v>
      </c>
    </row>
    <row r="32" spans="2:3" x14ac:dyDescent="0.25">
      <c r="B32" s="25" t="s">
        <v>1144</v>
      </c>
      <c r="C32" s="25" t="s">
        <v>1145</v>
      </c>
    </row>
    <row r="33" spans="2:3" x14ac:dyDescent="0.25">
      <c r="B33" s="25" t="s">
        <v>1146</v>
      </c>
      <c r="C33" s="25" t="s">
        <v>1145</v>
      </c>
    </row>
    <row r="34" spans="2:3" x14ac:dyDescent="0.25">
      <c r="B34" s="25" t="s">
        <v>161</v>
      </c>
      <c r="C34" s="47" t="s">
        <v>82</v>
      </c>
    </row>
    <row r="35" spans="2:3" x14ac:dyDescent="0.25">
      <c r="B35" s="25" t="s">
        <v>162</v>
      </c>
      <c r="C35" s="47" t="s">
        <v>82</v>
      </c>
    </row>
    <row r="36" spans="2:3" x14ac:dyDescent="0.25">
      <c r="B36" s="25" t="s">
        <v>163</v>
      </c>
      <c r="C36" s="47" t="s">
        <v>82</v>
      </c>
    </row>
    <row r="37" spans="2:3" x14ac:dyDescent="0.25">
      <c r="B37" s="25" t="s">
        <v>164</v>
      </c>
      <c r="C37" s="47" t="s">
        <v>82</v>
      </c>
    </row>
    <row r="38" spans="2:3" x14ac:dyDescent="0.25">
      <c r="B38" s="25" t="s">
        <v>165</v>
      </c>
      <c r="C38" s="47" t="s">
        <v>82</v>
      </c>
    </row>
    <row r="39" spans="2:3" x14ac:dyDescent="0.25">
      <c r="B39" s="25" t="s">
        <v>166</v>
      </c>
      <c r="C39" s="47" t="s">
        <v>82</v>
      </c>
    </row>
    <row r="40" spans="2:3" x14ac:dyDescent="0.25">
      <c r="B40" s="25" t="s">
        <v>1349</v>
      </c>
      <c r="C40" s="47" t="s">
        <v>82</v>
      </c>
    </row>
    <row r="41" spans="2:3" x14ac:dyDescent="0.25">
      <c r="B41" s="25" t="s">
        <v>1351</v>
      </c>
      <c r="C41" s="47" t="s">
        <v>82</v>
      </c>
    </row>
    <row r="42" spans="2:3" x14ac:dyDescent="0.25">
      <c r="B42" s="25" t="s">
        <v>482</v>
      </c>
      <c r="C42" s="47" t="s">
        <v>82</v>
      </c>
    </row>
    <row r="43" spans="2:3" x14ac:dyDescent="0.25">
      <c r="B43" s="25" t="s">
        <v>167</v>
      </c>
      <c r="C43" s="47" t="s">
        <v>82</v>
      </c>
    </row>
    <row r="44" spans="2:3" x14ac:dyDescent="0.25">
      <c r="B44" s="25" t="s">
        <v>168</v>
      </c>
      <c r="C44" s="25" t="s">
        <v>169</v>
      </c>
    </row>
    <row r="45" spans="2:3" x14ac:dyDescent="0.25">
      <c r="B45" s="25" t="s">
        <v>484</v>
      </c>
      <c r="C45" s="25" t="s">
        <v>103</v>
      </c>
    </row>
    <row r="46" spans="2:3" x14ac:dyDescent="0.25">
      <c r="B46" s="25" t="s">
        <v>486</v>
      </c>
      <c r="C46" s="25" t="s">
        <v>66</v>
      </c>
    </row>
    <row r="47" spans="2:3" x14ac:dyDescent="0.25">
      <c r="B47" s="25" t="s">
        <v>488</v>
      </c>
      <c r="C47" s="25" t="s">
        <v>66</v>
      </c>
    </row>
    <row r="48" spans="2:3" x14ac:dyDescent="0.25">
      <c r="B48" s="25" t="s">
        <v>170</v>
      </c>
      <c r="C48" s="25" t="s">
        <v>98</v>
      </c>
    </row>
    <row r="49" spans="2:3" x14ac:dyDescent="0.25">
      <c r="B49" s="25" t="s">
        <v>171</v>
      </c>
      <c r="C49" s="25" t="s">
        <v>98</v>
      </c>
    </row>
    <row r="50" spans="2:3" x14ac:dyDescent="0.25">
      <c r="B50" s="25" t="s">
        <v>172</v>
      </c>
      <c r="C50" s="25" t="s">
        <v>173</v>
      </c>
    </row>
    <row r="51" spans="2:3" x14ac:dyDescent="0.25">
      <c r="B51" s="25" t="s">
        <v>174</v>
      </c>
      <c r="C51" s="47" t="s">
        <v>31</v>
      </c>
    </row>
    <row r="52" spans="2:3" x14ac:dyDescent="0.25">
      <c r="B52" s="25" t="s">
        <v>175</v>
      </c>
      <c r="C52" s="47" t="s">
        <v>31</v>
      </c>
    </row>
    <row r="53" spans="2:3" x14ac:dyDescent="0.25">
      <c r="B53" s="25" t="s">
        <v>176</v>
      </c>
      <c r="C53" s="25" t="s">
        <v>177</v>
      </c>
    </row>
    <row r="54" spans="2:3" x14ac:dyDescent="0.25">
      <c r="B54" s="25" t="s">
        <v>178</v>
      </c>
      <c r="C54" s="25" t="s">
        <v>177</v>
      </c>
    </row>
    <row r="55" spans="2:3" x14ac:dyDescent="0.25">
      <c r="B55" s="25" t="s">
        <v>179</v>
      </c>
      <c r="C55" s="25" t="s">
        <v>180</v>
      </c>
    </row>
    <row r="56" spans="2:3" x14ac:dyDescent="0.25">
      <c r="B56" s="25" t="s">
        <v>181</v>
      </c>
      <c r="C56" s="25" t="s">
        <v>180</v>
      </c>
    </row>
    <row r="57" spans="2:3" x14ac:dyDescent="0.25">
      <c r="B57" s="25" t="s">
        <v>182</v>
      </c>
      <c r="C57" s="25" t="s">
        <v>183</v>
      </c>
    </row>
    <row r="58" spans="2:3" x14ac:dyDescent="0.25">
      <c r="B58" s="25" t="s">
        <v>184</v>
      </c>
      <c r="C58" s="25" t="s">
        <v>183</v>
      </c>
    </row>
    <row r="59" spans="2:3" x14ac:dyDescent="0.25">
      <c r="B59" s="25" t="s">
        <v>1147</v>
      </c>
      <c r="C59" s="25" t="s">
        <v>1148</v>
      </c>
    </row>
    <row r="60" spans="2:3" x14ac:dyDescent="0.25">
      <c r="B60" s="25" t="s">
        <v>1149</v>
      </c>
      <c r="C60" s="25" t="s">
        <v>1148</v>
      </c>
    </row>
    <row r="61" spans="2:3" x14ac:dyDescent="0.25">
      <c r="B61" s="25" t="s">
        <v>1150</v>
      </c>
      <c r="C61" s="25" t="s">
        <v>1151</v>
      </c>
    </row>
    <row r="62" spans="2:3" x14ac:dyDescent="0.25">
      <c r="B62" s="25" t="s">
        <v>1152</v>
      </c>
      <c r="C62" s="25" t="s">
        <v>1151</v>
      </c>
    </row>
    <row r="63" spans="2:3" x14ac:dyDescent="0.25">
      <c r="B63" s="25" t="s">
        <v>185</v>
      </c>
      <c r="C63" s="47" t="s">
        <v>186</v>
      </c>
    </row>
    <row r="64" spans="2:3" x14ac:dyDescent="0.25">
      <c r="B64" s="25" t="s">
        <v>187</v>
      </c>
      <c r="C64" s="47" t="s">
        <v>186</v>
      </c>
    </row>
    <row r="65" spans="2:3" x14ac:dyDescent="0.25">
      <c r="B65" s="25" t="s">
        <v>188</v>
      </c>
      <c r="C65" s="47" t="s">
        <v>189</v>
      </c>
    </row>
    <row r="66" spans="2:3" x14ac:dyDescent="0.25">
      <c r="B66" s="25" t="s">
        <v>190</v>
      </c>
      <c r="C66" s="47" t="s">
        <v>189</v>
      </c>
    </row>
    <row r="67" spans="2:3" x14ac:dyDescent="0.25">
      <c r="B67" s="25" t="s">
        <v>191</v>
      </c>
      <c r="C67" s="25" t="s">
        <v>192</v>
      </c>
    </row>
    <row r="68" spans="2:3" x14ac:dyDescent="0.25">
      <c r="B68" s="25" t="s">
        <v>193</v>
      </c>
      <c r="C68" s="25" t="s">
        <v>192</v>
      </c>
    </row>
    <row r="69" spans="2:3" x14ac:dyDescent="0.25">
      <c r="B69" s="25" t="s">
        <v>194</v>
      </c>
      <c r="C69" s="25" t="s">
        <v>195</v>
      </c>
    </row>
    <row r="70" spans="2:3" x14ac:dyDescent="0.25">
      <c r="B70" s="25" t="s">
        <v>196</v>
      </c>
      <c r="C70" s="25" t="s">
        <v>195</v>
      </c>
    </row>
    <row r="71" spans="2:3" x14ac:dyDescent="0.25">
      <c r="B71" s="25" t="s">
        <v>1341</v>
      </c>
      <c r="C71" s="25" t="s">
        <v>1263</v>
      </c>
    </row>
    <row r="72" spans="2:3" x14ac:dyDescent="0.25">
      <c r="B72" s="25" t="s">
        <v>1343</v>
      </c>
      <c r="C72" s="25" t="s">
        <v>1263</v>
      </c>
    </row>
    <row r="73" spans="2:3" x14ac:dyDescent="0.25">
      <c r="B73" s="25" t="s">
        <v>197</v>
      </c>
      <c r="C73" s="25" t="s">
        <v>198</v>
      </c>
    </row>
    <row r="74" spans="2:3" x14ac:dyDescent="0.25">
      <c r="B74" s="25" t="s">
        <v>199</v>
      </c>
      <c r="C74" s="25" t="s">
        <v>198</v>
      </c>
    </row>
    <row r="75" spans="2:3" x14ac:dyDescent="0.25">
      <c r="B75" s="25" t="s">
        <v>493</v>
      </c>
      <c r="C75" s="25" t="s">
        <v>67</v>
      </c>
    </row>
    <row r="76" spans="2:3" x14ac:dyDescent="0.25">
      <c r="B76" s="25" t="s">
        <v>495</v>
      </c>
      <c r="C76" s="25" t="s">
        <v>67</v>
      </c>
    </row>
    <row r="77" spans="2:3" x14ac:dyDescent="0.25">
      <c r="B77" s="25" t="s">
        <v>497</v>
      </c>
      <c r="C77" s="25" t="s">
        <v>68</v>
      </c>
    </row>
    <row r="78" spans="2:3" x14ac:dyDescent="0.25">
      <c r="B78" s="25" t="s">
        <v>499</v>
      </c>
      <c r="C78" s="25" t="s">
        <v>68</v>
      </c>
    </row>
    <row r="79" spans="2:3" x14ac:dyDescent="0.25">
      <c r="B79" s="25" t="s">
        <v>501</v>
      </c>
      <c r="C79" s="25" t="s">
        <v>69</v>
      </c>
    </row>
    <row r="80" spans="2:3" x14ac:dyDescent="0.25">
      <c r="B80" s="25" t="s">
        <v>503</v>
      </c>
      <c r="C80" s="25" t="s">
        <v>69</v>
      </c>
    </row>
    <row r="81" spans="2:3" x14ac:dyDescent="0.25">
      <c r="B81" s="25" t="s">
        <v>1344</v>
      </c>
      <c r="C81" s="25" t="s">
        <v>1264</v>
      </c>
    </row>
    <row r="82" spans="2:3" x14ac:dyDescent="0.25">
      <c r="B82" s="25" t="s">
        <v>200</v>
      </c>
      <c r="C82" s="25" t="s">
        <v>201</v>
      </c>
    </row>
    <row r="83" spans="2:3" x14ac:dyDescent="0.25">
      <c r="B83" s="25" t="s">
        <v>202</v>
      </c>
      <c r="C83" s="25" t="s">
        <v>201</v>
      </c>
    </row>
    <row r="84" spans="2:3" x14ac:dyDescent="0.25">
      <c r="B84" s="25" t="s">
        <v>203</v>
      </c>
      <c r="C84" s="25" t="s">
        <v>204</v>
      </c>
    </row>
    <row r="85" spans="2:3" x14ac:dyDescent="0.25">
      <c r="B85" s="25" t="s">
        <v>205</v>
      </c>
      <c r="C85" s="25" t="s">
        <v>204</v>
      </c>
    </row>
    <row r="86" spans="2:3" x14ac:dyDescent="0.25">
      <c r="B86" s="25" t="s">
        <v>206</v>
      </c>
      <c r="C86" s="25" t="s">
        <v>207</v>
      </c>
    </row>
    <row r="87" spans="2:3" x14ac:dyDescent="0.25">
      <c r="B87" s="25" t="s">
        <v>208</v>
      </c>
      <c r="C87" s="25" t="s">
        <v>207</v>
      </c>
    </row>
    <row r="88" spans="2:3" x14ac:dyDescent="0.25">
      <c r="B88" s="25" t="s">
        <v>209</v>
      </c>
      <c r="C88" s="25" t="s">
        <v>210</v>
      </c>
    </row>
    <row r="89" spans="2:3" x14ac:dyDescent="0.25">
      <c r="B89" s="25" t="s">
        <v>211</v>
      </c>
      <c r="C89" s="25" t="s">
        <v>210</v>
      </c>
    </row>
    <row r="90" spans="2:3" x14ac:dyDescent="0.25">
      <c r="B90" s="25" t="s">
        <v>212</v>
      </c>
      <c r="C90" s="25" t="s">
        <v>213</v>
      </c>
    </row>
    <row r="91" spans="2:3" x14ac:dyDescent="0.25">
      <c r="B91" s="25" t="s">
        <v>214</v>
      </c>
      <c r="C91" s="25" t="s">
        <v>213</v>
      </c>
    </row>
    <row r="92" spans="2:3" x14ac:dyDescent="0.25">
      <c r="B92" s="25" t="s">
        <v>215</v>
      </c>
      <c r="C92" s="25" t="s">
        <v>216</v>
      </c>
    </row>
    <row r="93" spans="2:3" x14ac:dyDescent="0.25">
      <c r="B93" s="25" t="s">
        <v>217</v>
      </c>
      <c r="C93" s="25" t="s">
        <v>216</v>
      </c>
    </row>
    <row r="94" spans="2:3" x14ac:dyDescent="0.25">
      <c r="B94" s="25" t="s">
        <v>218</v>
      </c>
      <c r="C94" s="25" t="s">
        <v>219</v>
      </c>
    </row>
    <row r="95" spans="2:3" x14ac:dyDescent="0.25">
      <c r="B95" s="25" t="s">
        <v>220</v>
      </c>
      <c r="C95" s="25" t="s">
        <v>219</v>
      </c>
    </row>
    <row r="96" spans="2:3" x14ac:dyDescent="0.25">
      <c r="B96" s="25" t="s">
        <v>221</v>
      </c>
      <c r="C96" s="25" t="s">
        <v>222</v>
      </c>
    </row>
    <row r="97" spans="2:3" x14ac:dyDescent="0.25">
      <c r="B97" s="25" t="s">
        <v>223</v>
      </c>
      <c r="C97" s="25" t="s">
        <v>222</v>
      </c>
    </row>
    <row r="98" spans="2:3" x14ac:dyDescent="0.25">
      <c r="B98" s="25" t="s">
        <v>224</v>
      </c>
      <c r="C98" s="25" t="s">
        <v>225</v>
      </c>
    </row>
    <row r="99" spans="2:3" x14ac:dyDescent="0.25">
      <c r="B99" s="25" t="s">
        <v>226</v>
      </c>
      <c r="C99" s="25" t="s">
        <v>225</v>
      </c>
    </row>
    <row r="100" spans="2:3" x14ac:dyDescent="0.25">
      <c r="B100" s="25" t="s">
        <v>227</v>
      </c>
      <c r="C100" s="25" t="s">
        <v>228</v>
      </c>
    </row>
    <row r="101" spans="2:3" x14ac:dyDescent="0.25">
      <c r="B101" s="25" t="s">
        <v>229</v>
      </c>
      <c r="C101" s="25" t="s">
        <v>228</v>
      </c>
    </row>
    <row r="102" spans="2:3" x14ac:dyDescent="0.25">
      <c r="B102" s="25" t="s">
        <v>230</v>
      </c>
      <c r="C102" s="25" t="s">
        <v>231</v>
      </c>
    </row>
    <row r="103" spans="2:3" x14ac:dyDescent="0.25">
      <c r="B103" s="25" t="s">
        <v>232</v>
      </c>
      <c r="C103" s="25" t="s">
        <v>231</v>
      </c>
    </row>
    <row r="104" spans="2:3" x14ac:dyDescent="0.25">
      <c r="B104" s="25" t="s">
        <v>233</v>
      </c>
      <c r="C104" s="25" t="s">
        <v>234</v>
      </c>
    </row>
    <row r="105" spans="2:3" x14ac:dyDescent="0.25">
      <c r="B105" s="25" t="s">
        <v>235</v>
      </c>
      <c r="C105" s="25" t="s">
        <v>234</v>
      </c>
    </row>
    <row r="106" spans="2:3" x14ac:dyDescent="0.25">
      <c r="B106" s="25" t="s">
        <v>236</v>
      </c>
      <c r="C106" s="25" t="s">
        <v>237</v>
      </c>
    </row>
    <row r="107" spans="2:3" x14ac:dyDescent="0.25">
      <c r="B107" s="25" t="s">
        <v>238</v>
      </c>
      <c r="C107" s="25" t="s">
        <v>237</v>
      </c>
    </row>
    <row r="108" spans="2:3" x14ac:dyDescent="0.25">
      <c r="B108" s="25" t="s">
        <v>239</v>
      </c>
      <c r="C108" s="25" t="s">
        <v>34</v>
      </c>
    </row>
    <row r="109" spans="2:3" x14ac:dyDescent="0.25">
      <c r="B109" s="25" t="s">
        <v>1353</v>
      </c>
      <c r="C109" s="25" t="s">
        <v>34</v>
      </c>
    </row>
    <row r="110" spans="2:3" x14ac:dyDescent="0.25">
      <c r="B110" s="25" t="s">
        <v>240</v>
      </c>
      <c r="C110" s="25" t="s">
        <v>241</v>
      </c>
    </row>
    <row r="111" spans="2:3" x14ac:dyDescent="0.25">
      <c r="B111" s="25" t="s">
        <v>242</v>
      </c>
      <c r="C111" s="25" t="s">
        <v>241</v>
      </c>
    </row>
    <row r="112" spans="2:3" x14ac:dyDescent="0.25">
      <c r="B112" s="25" t="s">
        <v>243</v>
      </c>
      <c r="C112" s="25" t="s">
        <v>244</v>
      </c>
    </row>
    <row r="113" spans="2:3" x14ac:dyDescent="0.25">
      <c r="B113" s="25" t="s">
        <v>245</v>
      </c>
      <c r="C113" s="25" t="s">
        <v>244</v>
      </c>
    </row>
    <row r="114" spans="2:3" x14ac:dyDescent="0.25">
      <c r="B114" s="25" t="s">
        <v>246</v>
      </c>
      <c r="C114" s="25" t="s">
        <v>247</v>
      </c>
    </row>
    <row r="115" spans="2:3" x14ac:dyDescent="0.25">
      <c r="B115" s="25" t="s">
        <v>248</v>
      </c>
      <c r="C115" s="25" t="s">
        <v>247</v>
      </c>
    </row>
    <row r="116" spans="2:3" x14ac:dyDescent="0.25">
      <c r="B116" s="25" t="s">
        <v>249</v>
      </c>
      <c r="C116" s="25" t="s">
        <v>250</v>
      </c>
    </row>
    <row r="117" spans="2:3" x14ac:dyDescent="0.25">
      <c r="B117" s="25" t="s">
        <v>251</v>
      </c>
      <c r="C117" s="25" t="s">
        <v>250</v>
      </c>
    </row>
    <row r="118" spans="2:3" x14ac:dyDescent="0.25">
      <c r="B118" s="25" t="s">
        <v>252</v>
      </c>
      <c r="C118" s="25" t="s">
        <v>253</v>
      </c>
    </row>
    <row r="119" spans="2:3" x14ac:dyDescent="0.25">
      <c r="B119" s="25" t="s">
        <v>254</v>
      </c>
      <c r="C119" s="25" t="s">
        <v>253</v>
      </c>
    </row>
    <row r="120" spans="2:3" x14ac:dyDescent="0.25">
      <c r="B120" s="25" t="s">
        <v>255</v>
      </c>
      <c r="C120" s="25" t="s">
        <v>256</v>
      </c>
    </row>
    <row r="121" spans="2:3" x14ac:dyDescent="0.25">
      <c r="B121" s="25" t="s">
        <v>257</v>
      </c>
      <c r="C121" s="25" t="s">
        <v>256</v>
      </c>
    </row>
    <row r="122" spans="2:3" x14ac:dyDescent="0.25">
      <c r="B122" s="25" t="s">
        <v>258</v>
      </c>
      <c r="C122" s="25" t="s">
        <v>259</v>
      </c>
    </row>
    <row r="123" spans="2:3" x14ac:dyDescent="0.25">
      <c r="B123" s="25" t="s">
        <v>1247</v>
      </c>
      <c r="C123" s="25" t="s">
        <v>1230</v>
      </c>
    </row>
    <row r="124" spans="2:3" x14ac:dyDescent="0.25">
      <c r="B124" s="25" t="s">
        <v>1354</v>
      </c>
      <c r="C124" s="25" t="s">
        <v>1268</v>
      </c>
    </row>
    <row r="125" spans="2:3" x14ac:dyDescent="0.25">
      <c r="B125" s="25" t="s">
        <v>1153</v>
      </c>
      <c r="C125" s="25" t="s">
        <v>1154</v>
      </c>
    </row>
    <row r="126" spans="2:3" x14ac:dyDescent="0.25">
      <c r="B126" s="25" t="s">
        <v>1155</v>
      </c>
      <c r="C126" s="25" t="s">
        <v>1156</v>
      </c>
    </row>
    <row r="127" spans="2:3" x14ac:dyDescent="0.25">
      <c r="B127" s="25" t="s">
        <v>1157</v>
      </c>
      <c r="C127" s="25" t="s">
        <v>1158</v>
      </c>
    </row>
    <row r="128" spans="2:3" x14ac:dyDescent="0.25">
      <c r="B128" s="25" t="s">
        <v>260</v>
      </c>
      <c r="C128" s="25" t="s">
        <v>261</v>
      </c>
    </row>
    <row r="129" spans="2:3" x14ac:dyDescent="0.25">
      <c r="B129" s="25" t="s">
        <v>262</v>
      </c>
      <c r="C129" s="25" t="s">
        <v>263</v>
      </c>
    </row>
    <row r="130" spans="2:3" x14ac:dyDescent="0.25">
      <c r="B130" s="25" t="s">
        <v>554</v>
      </c>
      <c r="C130" s="25" t="s">
        <v>101</v>
      </c>
    </row>
    <row r="131" spans="2:3" x14ac:dyDescent="0.25">
      <c r="B131" s="25" t="s">
        <v>1355</v>
      </c>
      <c r="C131" s="25" t="s">
        <v>1270</v>
      </c>
    </row>
    <row r="132" spans="2:3" x14ac:dyDescent="0.25">
      <c r="B132" s="25" t="s">
        <v>556</v>
      </c>
      <c r="C132" s="25" t="s">
        <v>76</v>
      </c>
    </row>
    <row r="133" spans="2:3" x14ac:dyDescent="0.25">
      <c r="B133" s="25" t="s">
        <v>1356</v>
      </c>
      <c r="C133" s="25" t="s">
        <v>1271</v>
      </c>
    </row>
    <row r="134" spans="2:3" x14ac:dyDescent="0.25">
      <c r="B134" s="25" t="s">
        <v>1388</v>
      </c>
      <c r="C134" s="25" t="s">
        <v>1273</v>
      </c>
    </row>
    <row r="135" spans="2:3" x14ac:dyDescent="0.25">
      <c r="B135" s="25" t="s">
        <v>557</v>
      </c>
      <c r="C135" s="25" t="s">
        <v>132</v>
      </c>
    </row>
    <row r="136" spans="2:3" x14ac:dyDescent="0.25">
      <c r="B136" s="25" t="s">
        <v>264</v>
      </c>
      <c r="C136" s="25" t="s">
        <v>265</v>
      </c>
    </row>
    <row r="137" spans="2:3" x14ac:dyDescent="0.25">
      <c r="B137" s="25" t="s">
        <v>535</v>
      </c>
      <c r="C137" s="25" t="s">
        <v>100</v>
      </c>
    </row>
    <row r="138" spans="2:3" x14ac:dyDescent="0.25">
      <c r="B138" s="25" t="s">
        <v>559</v>
      </c>
      <c r="C138" s="25" t="s">
        <v>137</v>
      </c>
    </row>
    <row r="139" spans="2:3" x14ac:dyDescent="0.25">
      <c r="B139" s="25" t="s">
        <v>266</v>
      </c>
      <c r="C139" s="25" t="s">
        <v>267</v>
      </c>
    </row>
    <row r="140" spans="2:3" x14ac:dyDescent="0.25">
      <c r="B140" s="25" t="s">
        <v>268</v>
      </c>
      <c r="C140" s="25" t="s">
        <v>36</v>
      </c>
    </row>
    <row r="141" spans="2:3" x14ac:dyDescent="0.25">
      <c r="B141" s="25" t="s">
        <v>269</v>
      </c>
      <c r="C141" s="25" t="s">
        <v>36</v>
      </c>
    </row>
    <row r="142" spans="2:3" x14ac:dyDescent="0.25">
      <c r="B142" s="25" t="s">
        <v>270</v>
      </c>
      <c r="C142" s="25" t="s">
        <v>104</v>
      </c>
    </row>
    <row r="143" spans="2:3" x14ac:dyDescent="0.25">
      <c r="B143" s="25" t="s">
        <v>271</v>
      </c>
      <c r="C143" s="25" t="s">
        <v>105</v>
      </c>
    </row>
    <row r="144" spans="2:3" x14ac:dyDescent="0.25">
      <c r="B144" s="25" t="s">
        <v>272</v>
      </c>
      <c r="C144" s="25" t="s">
        <v>85</v>
      </c>
    </row>
    <row r="145" spans="2:3" x14ac:dyDescent="0.25">
      <c r="B145" s="25" t="s">
        <v>273</v>
      </c>
      <c r="C145" s="25" t="s">
        <v>85</v>
      </c>
    </row>
    <row r="146" spans="2:3" x14ac:dyDescent="0.25">
      <c r="B146" s="25" t="s">
        <v>510</v>
      </c>
      <c r="C146" s="25" t="s">
        <v>86</v>
      </c>
    </row>
    <row r="147" spans="2:3" x14ac:dyDescent="0.25">
      <c r="B147" s="25" t="s">
        <v>1359</v>
      </c>
      <c r="C147" s="25" t="s">
        <v>1277</v>
      </c>
    </row>
    <row r="148" spans="2:3" x14ac:dyDescent="0.25">
      <c r="B148" s="25" t="s">
        <v>1360</v>
      </c>
      <c r="C148" s="25" t="s">
        <v>1274</v>
      </c>
    </row>
    <row r="149" spans="2:3" x14ac:dyDescent="0.25">
      <c r="B149" s="25" t="s">
        <v>274</v>
      </c>
      <c r="C149" s="25" t="s">
        <v>275</v>
      </c>
    </row>
    <row r="150" spans="2:3" x14ac:dyDescent="0.25">
      <c r="B150" s="25" t="s">
        <v>276</v>
      </c>
      <c r="C150" s="25" t="s">
        <v>277</v>
      </c>
    </row>
    <row r="151" spans="2:3" x14ac:dyDescent="0.25">
      <c r="B151" s="25" t="s">
        <v>560</v>
      </c>
      <c r="C151" s="25" t="s">
        <v>133</v>
      </c>
    </row>
    <row r="152" spans="2:3" x14ac:dyDescent="0.25">
      <c r="B152" s="25" t="s">
        <v>511</v>
      </c>
      <c r="C152" s="25" t="s">
        <v>70</v>
      </c>
    </row>
    <row r="153" spans="2:3" x14ac:dyDescent="0.25">
      <c r="B153" s="25" t="s">
        <v>995</v>
      </c>
      <c r="C153" s="25" t="s">
        <v>880</v>
      </c>
    </row>
    <row r="154" spans="2:3" x14ac:dyDescent="0.25">
      <c r="B154" s="25" t="s">
        <v>278</v>
      </c>
      <c r="C154" s="25" t="s">
        <v>40</v>
      </c>
    </row>
    <row r="155" spans="2:3" x14ac:dyDescent="0.25">
      <c r="B155" s="25" t="s">
        <v>563</v>
      </c>
      <c r="C155" s="25" t="s">
        <v>40</v>
      </c>
    </row>
    <row r="156" spans="2:3" x14ac:dyDescent="0.25">
      <c r="B156" s="25" t="s">
        <v>279</v>
      </c>
      <c r="C156" s="25" t="s">
        <v>280</v>
      </c>
    </row>
    <row r="157" spans="2:3" x14ac:dyDescent="0.25">
      <c r="B157" s="25" t="s">
        <v>536</v>
      </c>
      <c r="C157" s="25" t="s">
        <v>56</v>
      </c>
    </row>
    <row r="158" spans="2:3" x14ac:dyDescent="0.25">
      <c r="B158" s="25" t="s">
        <v>537</v>
      </c>
      <c r="C158" s="25" t="s">
        <v>88</v>
      </c>
    </row>
    <row r="159" spans="2:3" x14ac:dyDescent="0.25">
      <c r="B159" s="25" t="s">
        <v>281</v>
      </c>
      <c r="C159" s="25" t="s">
        <v>282</v>
      </c>
    </row>
    <row r="160" spans="2:3" x14ac:dyDescent="0.25">
      <c r="B160" s="25" t="s">
        <v>283</v>
      </c>
      <c r="C160" s="25" t="s">
        <v>284</v>
      </c>
    </row>
    <row r="161" spans="2:3" x14ac:dyDescent="0.25">
      <c r="B161" s="25" t="s">
        <v>285</v>
      </c>
      <c r="C161" s="25" t="s">
        <v>286</v>
      </c>
    </row>
    <row r="162" spans="2:3" x14ac:dyDescent="0.25">
      <c r="B162" s="25" t="s">
        <v>538</v>
      </c>
      <c r="C162" s="25" t="s">
        <v>89</v>
      </c>
    </row>
    <row r="163" spans="2:3" x14ac:dyDescent="0.25">
      <c r="B163" s="25" t="s">
        <v>539</v>
      </c>
      <c r="C163" s="25" t="s">
        <v>90</v>
      </c>
    </row>
    <row r="164" spans="2:3" x14ac:dyDescent="0.25">
      <c r="B164" s="25" t="s">
        <v>1386</v>
      </c>
      <c r="C164" s="25" t="s">
        <v>1278</v>
      </c>
    </row>
    <row r="165" spans="2:3" x14ac:dyDescent="0.25">
      <c r="B165" s="25" t="s">
        <v>565</v>
      </c>
      <c r="C165" s="25" t="s">
        <v>564</v>
      </c>
    </row>
    <row r="166" spans="2:3" x14ac:dyDescent="0.25">
      <c r="B166" s="25" t="s">
        <v>287</v>
      </c>
      <c r="C166" s="25" t="s">
        <v>109</v>
      </c>
    </row>
    <row r="167" spans="2:3" x14ac:dyDescent="0.25">
      <c r="B167" s="25" t="s">
        <v>288</v>
      </c>
      <c r="C167" s="25" t="s">
        <v>289</v>
      </c>
    </row>
    <row r="168" spans="2:3" x14ac:dyDescent="0.25">
      <c r="B168" s="25" t="s">
        <v>290</v>
      </c>
      <c r="C168" s="25" t="s">
        <v>291</v>
      </c>
    </row>
    <row r="169" spans="2:3" x14ac:dyDescent="0.25">
      <c r="B169" s="25" t="s">
        <v>292</v>
      </c>
      <c r="C169" s="25" t="s">
        <v>291</v>
      </c>
    </row>
    <row r="170" spans="2:3" x14ac:dyDescent="0.25">
      <c r="B170" s="25" t="s">
        <v>293</v>
      </c>
      <c r="C170" s="25" t="s">
        <v>294</v>
      </c>
    </row>
    <row r="171" spans="2:3" x14ac:dyDescent="0.25">
      <c r="B171" s="25" t="s">
        <v>295</v>
      </c>
      <c r="C171" s="25" t="s">
        <v>296</v>
      </c>
    </row>
    <row r="172" spans="2:3" x14ac:dyDescent="0.25">
      <c r="B172" s="25" t="s">
        <v>568</v>
      </c>
      <c r="C172" s="25" t="s">
        <v>138</v>
      </c>
    </row>
    <row r="173" spans="2:3" x14ac:dyDescent="0.25">
      <c r="B173" s="25" t="s">
        <v>297</v>
      </c>
      <c r="C173" s="25" t="s">
        <v>298</v>
      </c>
    </row>
    <row r="174" spans="2:3" x14ac:dyDescent="0.25">
      <c r="B174" s="25" t="s">
        <v>299</v>
      </c>
      <c r="C174" s="25" t="s">
        <v>41</v>
      </c>
    </row>
    <row r="175" spans="2:3" x14ac:dyDescent="0.25">
      <c r="B175" s="25" t="s">
        <v>826</v>
      </c>
      <c r="C175" s="25" t="s">
        <v>709</v>
      </c>
    </row>
    <row r="176" spans="2:3" x14ac:dyDescent="0.25">
      <c r="B176" s="25" t="s">
        <v>513</v>
      </c>
      <c r="C176" s="25" t="s">
        <v>131</v>
      </c>
    </row>
    <row r="177" spans="2:3" x14ac:dyDescent="0.25">
      <c r="B177" s="25" t="s">
        <v>540</v>
      </c>
      <c r="C177" s="25" t="s">
        <v>77</v>
      </c>
    </row>
    <row r="178" spans="2:3" x14ac:dyDescent="0.25">
      <c r="B178" s="25" t="s">
        <v>541</v>
      </c>
      <c r="C178" s="25" t="s">
        <v>78</v>
      </c>
    </row>
    <row r="179" spans="2:3" x14ac:dyDescent="0.25">
      <c r="B179" s="25" t="s">
        <v>300</v>
      </c>
      <c r="C179" s="25" t="s">
        <v>301</v>
      </c>
    </row>
    <row r="180" spans="2:3" x14ac:dyDescent="0.25">
      <c r="B180" s="25" t="s">
        <v>302</v>
      </c>
      <c r="C180" s="25" t="s">
        <v>303</v>
      </c>
    </row>
    <row r="181" spans="2:3" x14ac:dyDescent="0.25">
      <c r="B181" s="25" t="s">
        <v>1361</v>
      </c>
      <c r="C181" s="25" t="s">
        <v>1285</v>
      </c>
    </row>
    <row r="182" spans="2:3" x14ac:dyDescent="0.25">
      <c r="B182" s="25" t="s">
        <v>304</v>
      </c>
      <c r="C182" s="25" t="s">
        <v>305</v>
      </c>
    </row>
    <row r="183" spans="2:3" x14ac:dyDescent="0.25">
      <c r="B183" s="25" t="s">
        <v>1389</v>
      </c>
      <c r="C183" s="25" t="s">
        <v>1289</v>
      </c>
    </row>
    <row r="184" spans="2:3" x14ac:dyDescent="0.25">
      <c r="B184" s="25" t="s">
        <v>1387</v>
      </c>
      <c r="C184" s="25" t="s">
        <v>1290</v>
      </c>
    </row>
    <row r="185" spans="2:3" x14ac:dyDescent="0.25">
      <c r="B185" s="25" t="s">
        <v>306</v>
      </c>
      <c r="C185" s="25" t="s">
        <v>307</v>
      </c>
    </row>
    <row r="186" spans="2:3" x14ac:dyDescent="0.25">
      <c r="B186" s="25" t="s">
        <v>308</v>
      </c>
      <c r="C186" s="25" t="s">
        <v>309</v>
      </c>
    </row>
    <row r="187" spans="2:3" x14ac:dyDescent="0.25">
      <c r="B187" s="25" t="s">
        <v>310</v>
      </c>
      <c r="C187" s="25" t="s">
        <v>311</v>
      </c>
    </row>
    <row r="188" spans="2:3" x14ac:dyDescent="0.25">
      <c r="B188" s="25" t="s">
        <v>571</v>
      </c>
      <c r="C188" s="25" t="s">
        <v>570</v>
      </c>
    </row>
    <row r="189" spans="2:3" x14ac:dyDescent="0.25">
      <c r="B189" s="25" t="s">
        <v>312</v>
      </c>
      <c r="C189" s="25" t="s">
        <v>313</v>
      </c>
    </row>
    <row r="190" spans="2:3" x14ac:dyDescent="0.25">
      <c r="B190" s="25" t="s">
        <v>314</v>
      </c>
      <c r="C190" s="25" t="s">
        <v>315</v>
      </c>
    </row>
    <row r="191" spans="2:3" x14ac:dyDescent="0.25">
      <c r="B191" s="25" t="s">
        <v>1390</v>
      </c>
      <c r="C191" s="25" t="s">
        <v>1292</v>
      </c>
    </row>
    <row r="192" spans="2:3" x14ac:dyDescent="0.25">
      <c r="B192" s="25" t="s">
        <v>1363</v>
      </c>
      <c r="C192" s="25" t="s">
        <v>1362</v>
      </c>
    </row>
    <row r="193" spans="2:3" x14ac:dyDescent="0.25">
      <c r="B193" s="25" t="s">
        <v>1365</v>
      </c>
      <c r="C193" s="25" t="s">
        <v>1364</v>
      </c>
    </row>
    <row r="194" spans="2:3" x14ac:dyDescent="0.25">
      <c r="B194" s="25" t="s">
        <v>1367</v>
      </c>
      <c r="C194" s="25" t="s">
        <v>1366</v>
      </c>
    </row>
    <row r="195" spans="2:3" x14ac:dyDescent="0.25">
      <c r="B195" s="25" t="s">
        <v>1369</v>
      </c>
      <c r="C195" s="25" t="s">
        <v>1368</v>
      </c>
    </row>
    <row r="196" spans="2:3" x14ac:dyDescent="0.25">
      <c r="B196" s="25" t="s">
        <v>595</v>
      </c>
      <c r="C196" s="25" t="s">
        <v>596</v>
      </c>
    </row>
    <row r="197" spans="2:3" x14ac:dyDescent="0.25">
      <c r="B197" s="25" t="s">
        <v>316</v>
      </c>
      <c r="C197" s="25" t="s">
        <v>317</v>
      </c>
    </row>
    <row r="198" spans="2:3" x14ac:dyDescent="0.25">
      <c r="B198" s="25" t="s">
        <v>318</v>
      </c>
      <c r="C198" s="25" t="s">
        <v>319</v>
      </c>
    </row>
    <row r="199" spans="2:3" x14ac:dyDescent="0.25">
      <c r="B199" s="25" t="s">
        <v>1391</v>
      </c>
      <c r="C199" s="25" t="s">
        <v>1297</v>
      </c>
    </row>
    <row r="200" spans="2:3" x14ac:dyDescent="0.25">
      <c r="B200" s="25" t="s">
        <v>1392</v>
      </c>
      <c r="C200" s="25" t="s">
        <v>1298</v>
      </c>
    </row>
    <row r="201" spans="2:3" x14ac:dyDescent="0.25">
      <c r="B201" s="25" t="s">
        <v>1370</v>
      </c>
      <c r="C201" s="25" t="s">
        <v>1299</v>
      </c>
    </row>
    <row r="202" spans="2:3" x14ac:dyDescent="0.25">
      <c r="B202" s="25" t="s">
        <v>573</v>
      </c>
      <c r="C202" s="25" t="s">
        <v>572</v>
      </c>
    </row>
    <row r="203" spans="2:3" x14ac:dyDescent="0.25">
      <c r="B203" s="25" t="s">
        <v>1393</v>
      </c>
      <c r="C203" s="25" t="s">
        <v>1300</v>
      </c>
    </row>
    <row r="204" spans="2:3" x14ac:dyDescent="0.25">
      <c r="B204" s="25" t="s">
        <v>1394</v>
      </c>
      <c r="C204" s="25" t="s">
        <v>1301</v>
      </c>
    </row>
    <row r="205" spans="2:3" x14ac:dyDescent="0.25">
      <c r="B205" s="25" t="s">
        <v>320</v>
      </c>
      <c r="C205" s="25" t="s">
        <v>321</v>
      </c>
    </row>
    <row r="206" spans="2:3" x14ac:dyDescent="0.25">
      <c r="B206" s="25" t="s">
        <v>322</v>
      </c>
      <c r="C206" s="25" t="s">
        <v>323</v>
      </c>
    </row>
    <row r="207" spans="2:3" x14ac:dyDescent="0.25">
      <c r="B207" s="25" t="s">
        <v>324</v>
      </c>
      <c r="C207" s="25" t="s">
        <v>130</v>
      </c>
    </row>
    <row r="208" spans="2:3" x14ac:dyDescent="0.25">
      <c r="B208" s="25" t="s">
        <v>574</v>
      </c>
      <c r="C208" s="25" t="s">
        <v>113</v>
      </c>
    </row>
    <row r="209" spans="2:3" x14ac:dyDescent="0.25">
      <c r="B209" s="25" t="s">
        <v>325</v>
      </c>
      <c r="C209" s="25" t="s">
        <v>115</v>
      </c>
    </row>
    <row r="210" spans="2:3" x14ac:dyDescent="0.25">
      <c r="B210" s="25" t="s">
        <v>1371</v>
      </c>
      <c r="C210" s="25" t="s">
        <v>1305</v>
      </c>
    </row>
    <row r="211" spans="2:3" x14ac:dyDescent="0.25">
      <c r="B211" s="25" t="s">
        <v>1372</v>
      </c>
      <c r="C211" s="25" t="s">
        <v>1308</v>
      </c>
    </row>
    <row r="212" spans="2:3" x14ac:dyDescent="0.25">
      <c r="B212" s="25" t="s">
        <v>1373</v>
      </c>
      <c r="C212" s="25" t="s">
        <v>1309</v>
      </c>
    </row>
    <row r="213" spans="2:3" x14ac:dyDescent="0.25">
      <c r="B213" s="25" t="s">
        <v>1374</v>
      </c>
      <c r="C213" s="25" t="s">
        <v>1306</v>
      </c>
    </row>
    <row r="214" spans="2:3" x14ac:dyDescent="0.25">
      <c r="B214" s="25" t="s">
        <v>1375</v>
      </c>
      <c r="C214" s="25" t="s">
        <v>1307</v>
      </c>
    </row>
    <row r="215" spans="2:3" x14ac:dyDescent="0.25">
      <c r="B215" s="25" t="s">
        <v>1376</v>
      </c>
      <c r="C215" s="25" t="s">
        <v>1310</v>
      </c>
    </row>
    <row r="216" spans="2:3" x14ac:dyDescent="0.25">
      <c r="B216" s="25" t="s">
        <v>1395</v>
      </c>
      <c r="C216" s="25" t="s">
        <v>1311</v>
      </c>
    </row>
    <row r="217" spans="2:3" x14ac:dyDescent="0.25">
      <c r="B217" s="25" t="s">
        <v>576</v>
      </c>
      <c r="C217" s="25" t="s">
        <v>122</v>
      </c>
    </row>
    <row r="218" spans="2:3" x14ac:dyDescent="0.25">
      <c r="B218" s="25" t="s">
        <v>578</v>
      </c>
      <c r="C218" s="25" t="s">
        <v>123</v>
      </c>
    </row>
    <row r="219" spans="2:3" x14ac:dyDescent="0.25">
      <c r="B219" s="25" t="s">
        <v>580</v>
      </c>
      <c r="C219" s="25" t="s">
        <v>124</v>
      </c>
    </row>
    <row r="220" spans="2:3" x14ac:dyDescent="0.25">
      <c r="B220" s="25" t="s">
        <v>581</v>
      </c>
      <c r="C220" s="25" t="s">
        <v>116</v>
      </c>
    </row>
    <row r="221" spans="2:3" x14ac:dyDescent="0.25">
      <c r="B221" s="25" t="s">
        <v>542</v>
      </c>
      <c r="C221" s="25" t="s">
        <v>127</v>
      </c>
    </row>
    <row r="222" spans="2:3" x14ac:dyDescent="0.25">
      <c r="B222" s="25" t="s">
        <v>543</v>
      </c>
      <c r="C222" s="25" t="s">
        <v>111</v>
      </c>
    </row>
    <row r="223" spans="2:3" x14ac:dyDescent="0.25">
      <c r="B223" s="25" t="s">
        <v>326</v>
      </c>
      <c r="C223" s="25" t="s">
        <v>327</v>
      </c>
    </row>
    <row r="224" spans="2:3" x14ac:dyDescent="0.25">
      <c r="B224" s="25" t="s">
        <v>328</v>
      </c>
      <c r="C224" s="25" t="s">
        <v>329</v>
      </c>
    </row>
    <row r="225" spans="2:3" x14ac:dyDescent="0.25">
      <c r="B225" s="25" t="s">
        <v>330</v>
      </c>
      <c r="C225" s="25" t="s">
        <v>331</v>
      </c>
    </row>
    <row r="226" spans="2:3" x14ac:dyDescent="0.25">
      <c r="B226" s="25" t="s">
        <v>332</v>
      </c>
      <c r="C226" s="25" t="s">
        <v>333</v>
      </c>
    </row>
    <row r="227" spans="2:3" x14ac:dyDescent="0.25">
      <c r="B227" s="25" t="s">
        <v>1374</v>
      </c>
      <c r="C227" s="25" t="s">
        <v>1306</v>
      </c>
    </row>
    <row r="228" spans="2:3" x14ac:dyDescent="0.25">
      <c r="B228" s="25" t="s">
        <v>1375</v>
      </c>
      <c r="C228" s="25" t="s">
        <v>1307</v>
      </c>
    </row>
    <row r="229" spans="2:3" x14ac:dyDescent="0.25">
      <c r="B229" s="25" t="s">
        <v>1376</v>
      </c>
      <c r="C229" s="25" t="s">
        <v>1310</v>
      </c>
    </row>
    <row r="230" spans="2:3" x14ac:dyDescent="0.25">
      <c r="B230" s="25" t="s">
        <v>1395</v>
      </c>
      <c r="C230" s="25" t="s">
        <v>1311</v>
      </c>
    </row>
    <row r="231" spans="2:3" x14ac:dyDescent="0.25">
      <c r="B231" s="25" t="s">
        <v>1377</v>
      </c>
      <c r="C231" s="25" t="s">
        <v>1312</v>
      </c>
    </row>
    <row r="232" spans="2:3" x14ac:dyDescent="0.25">
      <c r="B232" s="25" t="s">
        <v>334</v>
      </c>
      <c r="C232" s="25" t="s">
        <v>335</v>
      </c>
    </row>
    <row r="233" spans="2:3" x14ac:dyDescent="0.25">
      <c r="B233" s="25" t="s">
        <v>336</v>
      </c>
      <c r="C233" s="25" t="s">
        <v>337</v>
      </c>
    </row>
    <row r="234" spans="2:3" x14ac:dyDescent="0.25">
      <c r="B234" s="25" t="s">
        <v>1378</v>
      </c>
      <c r="C234" s="25" t="s">
        <v>1313</v>
      </c>
    </row>
    <row r="235" spans="2:3" x14ac:dyDescent="0.25">
      <c r="B235" s="25" t="s">
        <v>338</v>
      </c>
      <c r="C235" s="25" t="s">
        <v>339</v>
      </c>
    </row>
    <row r="236" spans="2:3" x14ac:dyDescent="0.25">
      <c r="B236" s="25" t="s">
        <v>340</v>
      </c>
      <c r="C236" s="25" t="s">
        <v>341</v>
      </c>
    </row>
    <row r="237" spans="2:3" x14ac:dyDescent="0.25">
      <c r="B237" s="25" t="s">
        <v>342</v>
      </c>
      <c r="C237" s="25" t="s">
        <v>343</v>
      </c>
    </row>
    <row r="238" spans="2:3" x14ac:dyDescent="0.25">
      <c r="B238" s="25" t="s">
        <v>344</v>
      </c>
      <c r="C238" s="25" t="s">
        <v>345</v>
      </c>
    </row>
    <row r="239" spans="2:3" x14ac:dyDescent="0.25">
      <c r="B239" s="25" t="s">
        <v>346</v>
      </c>
      <c r="C239" s="25" t="s">
        <v>347</v>
      </c>
    </row>
    <row r="240" spans="2:3" x14ac:dyDescent="0.25">
      <c r="B240" s="25" t="s">
        <v>348</v>
      </c>
      <c r="C240" s="25" t="s">
        <v>349</v>
      </c>
    </row>
    <row r="241" spans="2:3" x14ac:dyDescent="0.25">
      <c r="B241" s="25" t="s">
        <v>350</v>
      </c>
      <c r="C241" s="25" t="s">
        <v>351</v>
      </c>
    </row>
    <row r="242" spans="2:3" x14ac:dyDescent="0.25">
      <c r="B242" s="25" t="s">
        <v>352</v>
      </c>
      <c r="C242" s="25" t="s">
        <v>353</v>
      </c>
    </row>
    <row r="243" spans="2:3" x14ac:dyDescent="0.25">
      <c r="B243" s="25" t="s">
        <v>354</v>
      </c>
      <c r="C243" s="25" t="s">
        <v>355</v>
      </c>
    </row>
    <row r="244" spans="2:3" x14ac:dyDescent="0.25">
      <c r="B244" s="25" t="s">
        <v>1379</v>
      </c>
      <c r="C244" s="25" t="s">
        <v>1314</v>
      </c>
    </row>
    <row r="245" spans="2:3" x14ac:dyDescent="0.25">
      <c r="B245" s="25" t="s">
        <v>1380</v>
      </c>
      <c r="C245" s="25" t="s">
        <v>1315</v>
      </c>
    </row>
    <row r="246" spans="2:3" x14ac:dyDescent="0.25">
      <c r="B246" s="25" t="s">
        <v>356</v>
      </c>
      <c r="C246" s="25" t="s">
        <v>357</v>
      </c>
    </row>
    <row r="247" spans="2:3" x14ac:dyDescent="0.25">
      <c r="B247" s="25" t="s">
        <v>358</v>
      </c>
      <c r="C247" s="25" t="s">
        <v>359</v>
      </c>
    </row>
    <row r="248" spans="2:3" x14ac:dyDescent="0.25">
      <c r="B248" s="25" t="s">
        <v>360</v>
      </c>
      <c r="C248" s="25" t="s">
        <v>361</v>
      </c>
    </row>
    <row r="249" spans="2:3" x14ac:dyDescent="0.25">
      <c r="B249" s="25" t="s">
        <v>582</v>
      </c>
      <c r="C249" s="25" t="s">
        <v>134</v>
      </c>
    </row>
    <row r="250" spans="2:3" x14ac:dyDescent="0.25">
      <c r="B250" s="25" t="s">
        <v>583</v>
      </c>
      <c r="C250" s="25" t="s">
        <v>135</v>
      </c>
    </row>
    <row r="251" spans="2:3" x14ac:dyDescent="0.25">
      <c r="B251" s="25" t="s">
        <v>584</v>
      </c>
      <c r="C251" s="25" t="s">
        <v>136</v>
      </c>
    </row>
    <row r="252" spans="2:3" x14ac:dyDescent="0.25">
      <c r="B252" s="25" t="s">
        <v>362</v>
      </c>
      <c r="C252" s="47" t="s">
        <v>363</v>
      </c>
    </row>
    <row r="253" spans="2:3" x14ac:dyDescent="0.25">
      <c r="B253" s="25" t="s">
        <v>1159</v>
      </c>
      <c r="C253" s="47" t="s">
        <v>1160</v>
      </c>
    </row>
    <row r="254" spans="2:3" x14ac:dyDescent="0.25">
      <c r="B254" s="25" t="s">
        <v>586</v>
      </c>
      <c r="C254" s="47" t="s">
        <v>585</v>
      </c>
    </row>
    <row r="255" spans="2:3" x14ac:dyDescent="0.25">
      <c r="B255" s="25" t="s">
        <v>588</v>
      </c>
      <c r="C255" s="47" t="s">
        <v>587</v>
      </c>
    </row>
    <row r="256" spans="2:3" x14ac:dyDescent="0.25">
      <c r="B256" s="25" t="s">
        <v>590</v>
      </c>
      <c r="C256" s="47" t="s">
        <v>589</v>
      </c>
    </row>
    <row r="257" spans="2:3" x14ac:dyDescent="0.25">
      <c r="B257" s="25" t="s">
        <v>364</v>
      </c>
      <c r="C257" s="47" t="s">
        <v>365</v>
      </c>
    </row>
    <row r="258" spans="2:3" x14ac:dyDescent="0.25">
      <c r="B258" s="25" t="s">
        <v>366</v>
      </c>
      <c r="C258" s="47" t="s">
        <v>367</v>
      </c>
    </row>
    <row r="259" spans="2:3" x14ac:dyDescent="0.25">
      <c r="B259" s="25" t="s">
        <v>368</v>
      </c>
      <c r="C259" s="47" t="s">
        <v>369</v>
      </c>
    </row>
    <row r="260" spans="2:3" x14ac:dyDescent="0.25">
      <c r="B260" s="25" t="s">
        <v>370</v>
      </c>
      <c r="C260" s="47" t="s">
        <v>371</v>
      </c>
    </row>
    <row r="261" spans="2:3" x14ac:dyDescent="0.25">
      <c r="B261" s="25" t="s">
        <v>372</v>
      </c>
      <c r="C261" s="47" t="s">
        <v>373</v>
      </c>
    </row>
    <row r="262" spans="2:3" x14ac:dyDescent="0.25">
      <c r="B262" s="25" t="s">
        <v>374</v>
      </c>
      <c r="C262" s="47" t="s">
        <v>375</v>
      </c>
    </row>
    <row r="263" spans="2:3" x14ac:dyDescent="0.25">
      <c r="B263" s="25" t="s">
        <v>545</v>
      </c>
      <c r="C263" s="47" t="s">
        <v>544</v>
      </c>
    </row>
    <row r="264" spans="2:3" x14ac:dyDescent="0.25">
      <c r="B264" s="25" t="s">
        <v>376</v>
      </c>
      <c r="C264" s="25" t="s">
        <v>377</v>
      </c>
    </row>
    <row r="265" spans="2:3" x14ac:dyDescent="0.25">
      <c r="B265" s="25" t="s">
        <v>378</v>
      </c>
      <c r="C265" s="25" t="s">
        <v>379</v>
      </c>
    </row>
    <row r="266" spans="2:3" x14ac:dyDescent="0.25">
      <c r="B266" s="25" t="s">
        <v>380</v>
      </c>
      <c r="C266" s="25" t="s">
        <v>381</v>
      </c>
    </row>
    <row r="267" spans="2:3" x14ac:dyDescent="0.25">
      <c r="B267" s="25" t="s">
        <v>382</v>
      </c>
      <c r="C267" s="25" t="s">
        <v>383</v>
      </c>
    </row>
    <row r="268" spans="2:3" x14ac:dyDescent="0.25">
      <c r="B268" s="25" t="s">
        <v>384</v>
      </c>
      <c r="C268" s="25" t="s">
        <v>385</v>
      </c>
    </row>
    <row r="269" spans="2:3" x14ac:dyDescent="0.25">
      <c r="B269" s="25" t="s">
        <v>386</v>
      </c>
      <c r="C269" s="25" t="s">
        <v>387</v>
      </c>
    </row>
    <row r="270" spans="2:3" x14ac:dyDescent="0.25">
      <c r="B270" s="25" t="s">
        <v>388</v>
      </c>
      <c r="C270" s="25" t="s">
        <v>389</v>
      </c>
    </row>
    <row r="271" spans="2:3" x14ac:dyDescent="0.25">
      <c r="B271" s="25" t="s">
        <v>390</v>
      </c>
      <c r="C271" s="25" t="s">
        <v>391</v>
      </c>
    </row>
    <row r="272" spans="2:3" x14ac:dyDescent="0.25">
      <c r="B272" s="25" t="s">
        <v>547</v>
      </c>
      <c r="C272" s="25" t="s">
        <v>546</v>
      </c>
    </row>
    <row r="273" spans="2:3" x14ac:dyDescent="0.25">
      <c r="B273" s="25" t="s">
        <v>392</v>
      </c>
      <c r="C273" s="25" t="s">
        <v>393</v>
      </c>
    </row>
    <row r="274" spans="2:3" x14ac:dyDescent="0.25">
      <c r="B274" s="25" t="s">
        <v>394</v>
      </c>
      <c r="C274" s="47" t="s">
        <v>395</v>
      </c>
    </row>
    <row r="275" spans="2:3" x14ac:dyDescent="0.25">
      <c r="B275" s="25" t="s">
        <v>396</v>
      </c>
      <c r="C275" s="47" t="s">
        <v>397</v>
      </c>
    </row>
    <row r="276" spans="2:3" x14ac:dyDescent="0.25">
      <c r="B276" s="25" t="s">
        <v>398</v>
      </c>
      <c r="C276" s="47" t="s">
        <v>399</v>
      </c>
    </row>
    <row r="277" spans="2:3" x14ac:dyDescent="0.25">
      <c r="B277" s="25" t="s">
        <v>1381</v>
      </c>
      <c r="C277" s="47" t="s">
        <v>1316</v>
      </c>
    </row>
    <row r="278" spans="2:3" x14ac:dyDescent="0.25">
      <c r="B278" s="25" t="s">
        <v>1382</v>
      </c>
      <c r="C278" s="47" t="s">
        <v>1317</v>
      </c>
    </row>
    <row r="279" spans="2:3" x14ac:dyDescent="0.25">
      <c r="B279" s="25" t="s">
        <v>1383</v>
      </c>
      <c r="C279" s="47" t="s">
        <v>1318</v>
      </c>
    </row>
    <row r="280" spans="2:3" x14ac:dyDescent="0.25">
      <c r="B280" s="25" t="s">
        <v>1384</v>
      </c>
      <c r="C280" s="47" t="s">
        <v>1319</v>
      </c>
    </row>
    <row r="281" spans="2:3" x14ac:dyDescent="0.25">
      <c r="B281" s="25" t="s">
        <v>1385</v>
      </c>
      <c r="C281" s="47" t="s">
        <v>1320</v>
      </c>
    </row>
    <row r="282" spans="2:3" x14ac:dyDescent="0.25">
      <c r="B282" s="25" t="s">
        <v>591</v>
      </c>
      <c r="C282" s="47" t="s">
        <v>79</v>
      </c>
    </row>
    <row r="283" spans="2:3" x14ac:dyDescent="0.25">
      <c r="B283" s="25" t="s">
        <v>514</v>
      </c>
      <c r="C283" s="47" t="s">
        <v>71</v>
      </c>
    </row>
    <row r="284" spans="2:3" x14ac:dyDescent="0.25">
      <c r="B284" s="25" t="s">
        <v>400</v>
      </c>
      <c r="C284" s="25" t="s">
        <v>91</v>
      </c>
    </row>
    <row r="285" spans="2:3" x14ac:dyDescent="0.25">
      <c r="B285" s="25" t="s">
        <v>401</v>
      </c>
      <c r="C285" s="25" t="s">
        <v>102</v>
      </c>
    </row>
    <row r="286" spans="2:3" x14ac:dyDescent="0.25">
      <c r="B286" s="25" t="s">
        <v>402</v>
      </c>
      <c r="C286" s="25" t="s">
        <v>403</v>
      </c>
    </row>
    <row r="287" spans="2:3" x14ac:dyDescent="0.25">
      <c r="B287" s="25" t="s">
        <v>404</v>
      </c>
      <c r="C287" s="25" t="s">
        <v>405</v>
      </c>
    </row>
    <row r="288" spans="2:3" x14ac:dyDescent="0.25">
      <c r="B288" s="25" t="s">
        <v>406</v>
      </c>
      <c r="C288" s="25" t="s">
        <v>407</v>
      </c>
    </row>
    <row r="289" spans="2:3" x14ac:dyDescent="0.25">
      <c r="B289" s="25" t="s">
        <v>408</v>
      </c>
      <c r="C289" s="25" t="s">
        <v>409</v>
      </c>
    </row>
    <row r="290" spans="2:3" x14ac:dyDescent="0.25">
      <c r="B290" s="25" t="s">
        <v>410</v>
      </c>
      <c r="C290" s="25" t="s">
        <v>411</v>
      </c>
    </row>
    <row r="291" spans="2:3" x14ac:dyDescent="0.25">
      <c r="B291" s="25" t="s">
        <v>412</v>
      </c>
      <c r="C291" s="25" t="s">
        <v>413</v>
      </c>
    </row>
    <row r="292" spans="2:3" x14ac:dyDescent="0.25">
      <c r="B292" s="25" t="s">
        <v>414</v>
      </c>
      <c r="C292" s="25" t="s">
        <v>415</v>
      </c>
    </row>
    <row r="293" spans="2:3" x14ac:dyDescent="0.25">
      <c r="B293" s="25" t="s">
        <v>416</v>
      </c>
      <c r="C293" s="25" t="s">
        <v>417</v>
      </c>
    </row>
    <row r="294" spans="2:3" x14ac:dyDescent="0.25">
      <c r="B294" s="25" t="s">
        <v>418</v>
      </c>
      <c r="C294" s="25" t="s">
        <v>419</v>
      </c>
    </row>
    <row r="295" spans="2:3" x14ac:dyDescent="0.25">
      <c r="B295" s="25" t="s">
        <v>420</v>
      </c>
      <c r="C295" s="25" t="s">
        <v>42</v>
      </c>
    </row>
    <row r="296" spans="2:3" x14ac:dyDescent="0.25">
      <c r="B296" s="25" t="s">
        <v>421</v>
      </c>
      <c r="C296" s="25" t="s">
        <v>422</v>
      </c>
    </row>
    <row r="297" spans="2:3" x14ac:dyDescent="0.25">
      <c r="B297" s="25" t="s">
        <v>423</v>
      </c>
      <c r="C297" s="25" t="s">
        <v>424</v>
      </c>
    </row>
    <row r="298" spans="2:3" x14ac:dyDescent="0.25">
      <c r="B298" s="25" t="s">
        <v>425</v>
      </c>
      <c r="C298" s="25" t="s">
        <v>426</v>
      </c>
    </row>
    <row r="299" spans="2:3" x14ac:dyDescent="0.25">
      <c r="B299" s="25" t="s">
        <v>427</v>
      </c>
      <c r="C299" s="25" t="s">
        <v>43</v>
      </c>
    </row>
    <row r="300" spans="2:3" x14ac:dyDescent="0.25">
      <c r="B300" s="25" t="s">
        <v>428</v>
      </c>
      <c r="C300" s="25" t="s">
        <v>429</v>
      </c>
    </row>
    <row r="301" spans="2:3" x14ac:dyDescent="0.25">
      <c r="B301" s="25" t="s">
        <v>430</v>
      </c>
      <c r="C301" s="25" t="s">
        <v>431</v>
      </c>
    </row>
    <row r="302" spans="2:3" x14ac:dyDescent="0.25">
      <c r="B302" s="25" t="s">
        <v>432</v>
      </c>
      <c r="C302" s="25" t="s">
        <v>129</v>
      </c>
    </row>
    <row r="303" spans="2:3" x14ac:dyDescent="0.25">
      <c r="B303" s="25" t="s">
        <v>433</v>
      </c>
      <c r="C303" s="25" t="s">
        <v>129</v>
      </c>
    </row>
    <row r="304" spans="2:3" x14ac:dyDescent="0.25">
      <c r="B304" s="25" t="s">
        <v>517</v>
      </c>
      <c r="C304" s="25" t="s">
        <v>72</v>
      </c>
    </row>
    <row r="305" spans="2:3" x14ac:dyDescent="0.25">
      <c r="B305" s="25" t="s">
        <v>519</v>
      </c>
      <c r="C305" s="25" t="s">
        <v>72</v>
      </c>
    </row>
    <row r="306" spans="2:3" x14ac:dyDescent="0.25">
      <c r="B306" s="25" t="s">
        <v>521</v>
      </c>
      <c r="C306" s="25" t="s">
        <v>106</v>
      </c>
    </row>
    <row r="307" spans="2:3" x14ac:dyDescent="0.25">
      <c r="B307" s="25" t="s">
        <v>523</v>
      </c>
      <c r="C307" s="25" t="s">
        <v>73</v>
      </c>
    </row>
    <row r="308" spans="2:3" x14ac:dyDescent="0.25">
      <c r="B308" s="25" t="s">
        <v>434</v>
      </c>
      <c r="C308" s="25" t="s">
        <v>435</v>
      </c>
    </row>
    <row r="309" spans="2:3" x14ac:dyDescent="0.25">
      <c r="B309" s="25" t="s">
        <v>436</v>
      </c>
      <c r="C309" s="25" t="s">
        <v>435</v>
      </c>
    </row>
    <row r="310" spans="2:3" x14ac:dyDescent="0.25">
      <c r="B310" s="25" t="s">
        <v>437</v>
      </c>
      <c r="C310" s="25" t="s">
        <v>438</v>
      </c>
    </row>
    <row r="311" spans="2:3" x14ac:dyDescent="0.25">
      <c r="B311" s="25" t="s">
        <v>439</v>
      </c>
      <c r="C311" s="25" t="s">
        <v>440</v>
      </c>
    </row>
    <row r="312" spans="2:3" x14ac:dyDescent="0.25">
      <c r="B312" s="25" t="s">
        <v>441</v>
      </c>
      <c r="C312" s="25" t="s">
        <v>44</v>
      </c>
    </row>
    <row r="313" spans="2:3" x14ac:dyDescent="0.25">
      <c r="B313" s="25" t="s">
        <v>525</v>
      </c>
      <c r="C313" s="25" t="s">
        <v>74</v>
      </c>
    </row>
    <row r="314" spans="2:3" x14ac:dyDescent="0.25">
      <c r="B314" s="25" t="s">
        <v>527</v>
      </c>
      <c r="C314" s="25" t="s">
        <v>75</v>
      </c>
    </row>
    <row r="315" spans="2:3" x14ac:dyDescent="0.25">
      <c r="B315" s="25" t="s">
        <v>528</v>
      </c>
      <c r="C315" s="25" t="s">
        <v>99</v>
      </c>
    </row>
    <row r="316" spans="2:3" x14ac:dyDescent="0.25">
      <c r="B316" s="25" t="s">
        <v>442</v>
      </c>
      <c r="C316" s="25" t="s">
        <v>443</v>
      </c>
    </row>
    <row r="317" spans="2:3" x14ac:dyDescent="0.25">
      <c r="B317" s="25" t="s">
        <v>592</v>
      </c>
      <c r="C317" s="25" t="s">
        <v>118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Y125"/>
  <sheetViews>
    <sheetView showOutlineSymbols="0" zoomScaleNormal="100" workbookViewId="0">
      <pane xSplit="2" ySplit="13" topLeftCell="P14" activePane="bottomRight" state="frozen"/>
      <selection activeCell="B93" sqref="B93:S93"/>
      <selection pane="topRight" activeCell="B93" sqref="B93:S93"/>
      <selection pane="bottomLeft" activeCell="B93" sqref="B93:S93"/>
      <selection pane="bottomRight" activeCell="B93" sqref="B93:S93"/>
    </sheetView>
  </sheetViews>
  <sheetFormatPr defaultColWidth="12.6640625" defaultRowHeight="13.2" x14ac:dyDescent="0.25"/>
  <cols>
    <col min="1" max="1" width="4.6640625" style="57" customWidth="1"/>
    <col min="2" max="2" width="54.6640625" style="56" customWidth="1"/>
    <col min="3" max="7" width="15.6640625" style="56" customWidth="1"/>
    <col min="8" max="8" width="2.6640625" style="56" customWidth="1"/>
    <col min="9" max="11" width="15.6640625" style="56" customWidth="1"/>
    <col min="12" max="12" width="2.6640625" style="56" customWidth="1"/>
    <col min="13" max="13" width="15.6640625" style="56" customWidth="1"/>
    <col min="14" max="14" width="15.6640625" style="147" customWidth="1"/>
    <col min="15" max="15" width="15.6640625" style="56" customWidth="1"/>
    <col min="16" max="16" width="2.6640625" style="56" customWidth="1"/>
    <col min="17" max="19" width="15.6640625" style="56" customWidth="1"/>
    <col min="20" max="20" width="14.5546875" style="56" customWidth="1"/>
    <col min="21" max="16384" width="12.6640625" style="56"/>
  </cols>
  <sheetData>
    <row r="1" spans="1:29" x14ac:dyDescent="0.25">
      <c r="B1" s="20" t="s">
        <v>1256</v>
      </c>
      <c r="F1" s="2"/>
      <c r="G1" s="3"/>
      <c r="H1" s="3"/>
      <c r="I1" s="3"/>
      <c r="J1" s="3"/>
      <c r="K1" s="3"/>
      <c r="L1" s="3"/>
      <c r="N1" s="146"/>
      <c r="O1" s="2"/>
      <c r="S1" s="3"/>
    </row>
    <row r="2" spans="1:29" x14ac:dyDescent="0.25">
      <c r="B2" s="132" t="s">
        <v>760</v>
      </c>
      <c r="G2" s="68"/>
      <c r="H2" s="68"/>
      <c r="I2" s="68"/>
      <c r="J2" s="68"/>
      <c r="K2" s="68"/>
      <c r="L2" s="68"/>
      <c r="S2" s="68"/>
    </row>
    <row r="3" spans="1:29" x14ac:dyDescent="0.25">
      <c r="B3" s="132" t="s">
        <v>1396</v>
      </c>
    </row>
    <row r="4" spans="1:29" x14ac:dyDescent="0.25">
      <c r="B4" s="148"/>
      <c r="G4" s="67" t="s">
        <v>759</v>
      </c>
    </row>
    <row r="5" spans="1:29" x14ac:dyDescent="0.25">
      <c r="B5" s="57"/>
    </row>
    <row r="6" spans="1:29" x14ac:dyDescent="0.25">
      <c r="H6" s="67"/>
      <c r="I6" s="67"/>
      <c r="J6" s="67"/>
      <c r="K6" s="67"/>
      <c r="L6" s="67"/>
    </row>
    <row r="8" spans="1:29" x14ac:dyDescent="0.25">
      <c r="B8" s="61" t="s">
        <v>2</v>
      </c>
      <c r="C8" s="61" t="s">
        <v>3</v>
      </c>
      <c r="D8" s="61" t="s">
        <v>4</v>
      </c>
      <c r="E8" s="61" t="s">
        <v>5</v>
      </c>
      <c r="F8" s="61" t="s">
        <v>6</v>
      </c>
      <c r="G8" s="61" t="s">
        <v>7</v>
      </c>
      <c r="H8" s="61"/>
      <c r="I8" s="61" t="s">
        <v>8</v>
      </c>
      <c r="J8" s="61" t="s">
        <v>9</v>
      </c>
      <c r="K8" s="61" t="s">
        <v>10</v>
      </c>
      <c r="L8" s="61"/>
      <c r="M8" s="61" t="s">
        <v>11</v>
      </c>
      <c r="N8" s="61" t="s">
        <v>57</v>
      </c>
      <c r="O8" s="149" t="s">
        <v>58</v>
      </c>
      <c r="Q8" s="61" t="s">
        <v>59</v>
      </c>
      <c r="R8" s="61" t="s">
        <v>60</v>
      </c>
      <c r="S8" s="61" t="s">
        <v>61</v>
      </c>
    </row>
    <row r="10" spans="1:29" x14ac:dyDescent="0.25">
      <c r="C10" s="64" t="s">
        <v>12</v>
      </c>
      <c r="D10" s="64"/>
      <c r="E10" s="66" t="s">
        <v>13</v>
      </c>
      <c r="F10" s="64"/>
      <c r="G10" s="62" t="s">
        <v>14</v>
      </c>
      <c r="H10" s="62"/>
      <c r="I10" s="65" t="s">
        <v>63</v>
      </c>
      <c r="J10" s="64"/>
      <c r="K10" s="64"/>
      <c r="L10" s="62"/>
      <c r="M10" s="65" t="s">
        <v>599</v>
      </c>
      <c r="N10" s="150"/>
      <c r="O10" s="64"/>
      <c r="Q10" s="151" t="s">
        <v>650</v>
      </c>
      <c r="R10" s="64"/>
      <c r="S10" s="64"/>
    </row>
    <row r="11" spans="1:29" x14ac:dyDescent="0.25">
      <c r="C11" s="63"/>
      <c r="D11" s="63"/>
      <c r="G11" s="62" t="s">
        <v>15</v>
      </c>
      <c r="H11" s="62"/>
      <c r="I11" s="63"/>
      <c r="J11" s="63"/>
      <c r="K11" s="63"/>
      <c r="L11" s="62"/>
      <c r="M11" s="63"/>
      <c r="N11" s="152"/>
      <c r="O11" s="63"/>
      <c r="Q11" s="63"/>
      <c r="R11" s="63"/>
      <c r="S11" s="63"/>
    </row>
    <row r="12" spans="1:29" x14ac:dyDescent="0.25">
      <c r="C12" s="62" t="s">
        <v>16</v>
      </c>
      <c r="D12" s="62" t="s">
        <v>16</v>
      </c>
      <c r="E12" s="62" t="s">
        <v>16</v>
      </c>
      <c r="F12" s="62" t="s">
        <v>16</v>
      </c>
      <c r="G12" s="62" t="s">
        <v>17</v>
      </c>
      <c r="H12" s="62"/>
      <c r="L12" s="62"/>
    </row>
    <row r="13" spans="1:29" x14ac:dyDescent="0.25">
      <c r="B13" s="61" t="s">
        <v>18</v>
      </c>
      <c r="C13" s="61" t="s">
        <v>598</v>
      </c>
      <c r="D13" s="61" t="s">
        <v>649</v>
      </c>
      <c r="E13" s="61" t="str">
        <f>C13</f>
        <v>OF 12-31-15</v>
      </c>
      <c r="F13" s="61" t="str">
        <f>D13</f>
        <v>OF 12-31-16</v>
      </c>
      <c r="G13" s="61" t="s">
        <v>19</v>
      </c>
      <c r="H13" s="61"/>
      <c r="I13" s="61" t="s">
        <v>20</v>
      </c>
      <c r="J13" s="61" t="s">
        <v>21</v>
      </c>
      <c r="K13" s="61" t="s">
        <v>22</v>
      </c>
      <c r="L13" s="61"/>
      <c r="M13" s="61" t="s">
        <v>20</v>
      </c>
      <c r="N13" s="149" t="s">
        <v>21</v>
      </c>
      <c r="O13" s="61" t="s">
        <v>22</v>
      </c>
      <c r="Q13" s="61" t="s">
        <v>20</v>
      </c>
      <c r="R13" s="61" t="s">
        <v>21</v>
      </c>
      <c r="S13" s="61" t="s">
        <v>22</v>
      </c>
    </row>
    <row r="14" spans="1:29" x14ac:dyDescent="0.2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4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59">
        <v>1</v>
      </c>
      <c r="B15" s="6" t="s">
        <v>758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14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"/>
      <c r="AA15" s="2"/>
      <c r="AB15" s="2"/>
      <c r="AC15" s="2"/>
    </row>
    <row r="16" spans="1:29" x14ac:dyDescent="0.25">
      <c r="A16" s="59">
        <f t="shared" ref="A16:A79" si="0">+A15+1</f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4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"/>
      <c r="AA16" s="2"/>
      <c r="AB16" s="2"/>
      <c r="AC16" s="2"/>
    </row>
    <row r="17" spans="1:51" x14ac:dyDescent="0.25">
      <c r="A17" s="59">
        <f t="shared" si="0"/>
        <v>3</v>
      </c>
      <c r="B17" s="6" t="s">
        <v>757</v>
      </c>
      <c r="C17" s="5">
        <f t="shared" ref="C17:C48" si="1">SUM(M17:O17)</f>
        <v>17032090</v>
      </c>
      <c r="D17" s="5">
        <f t="shared" ref="D17:D80" si="2">SUM(Q17:S17)</f>
        <v>6372866</v>
      </c>
      <c r="E17" s="5"/>
      <c r="F17" s="5"/>
      <c r="G17" s="5">
        <f>ROUND(SUM(C17:F17)/2,0)</f>
        <v>11702478</v>
      </c>
      <c r="H17" s="5"/>
      <c r="I17" s="5">
        <f t="shared" ref="I17:K48" si="3">(M17+Q17)/2</f>
        <v>0</v>
      </c>
      <c r="J17" s="5">
        <f t="shared" si="3"/>
        <v>254792.5</v>
      </c>
      <c r="K17" s="5">
        <f t="shared" si="3"/>
        <v>11447685.5</v>
      </c>
      <c r="L17" s="5"/>
      <c r="M17" s="27">
        <v>0</v>
      </c>
      <c r="N17" s="27">
        <f>SUMIF(OPCO_1901001!$A$49:$A$76,$B17,OPCO_1901001!$K$49:$K$76)</f>
        <v>372962</v>
      </c>
      <c r="O17" s="27">
        <f>SUMIF(OPCO_1901001!$A$3:$A$48,$B17,OPCO_1901001!$K$3:$K$48)</f>
        <v>16659128</v>
      </c>
      <c r="P17" s="5"/>
      <c r="Q17" s="27">
        <v>0</v>
      </c>
      <c r="R17" s="27">
        <f>SUMIF(OPCO_1901001!$A$49:$A$76,$B17,OPCO_1901001!$L$49:$L$76)</f>
        <v>136623</v>
      </c>
      <c r="S17" s="27">
        <f>SUMIF(OPCO_1901001!$A$3:$A$48,$B17,OPCO_1901001!$L$3:$L$48)</f>
        <v>6236243</v>
      </c>
      <c r="T17" s="5"/>
      <c r="U17" s="5"/>
      <c r="V17" s="5"/>
      <c r="W17" s="5"/>
      <c r="X17" s="5"/>
      <c r="Y17" s="5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x14ac:dyDescent="0.25">
      <c r="A18" s="59">
        <f t="shared" si="0"/>
        <v>4</v>
      </c>
      <c r="B18" s="6" t="s">
        <v>1397</v>
      </c>
      <c r="C18" s="5">
        <f t="shared" si="1"/>
        <v>0</v>
      </c>
      <c r="D18" s="5">
        <f t="shared" si="2"/>
        <v>0</v>
      </c>
      <c r="E18" s="5"/>
      <c r="F18" s="5"/>
      <c r="G18" s="5">
        <f>ROUND(SUM(C18:F18)/2,0)</f>
        <v>0</v>
      </c>
      <c r="H18" s="5"/>
      <c r="I18" s="5">
        <f t="shared" si="3"/>
        <v>0</v>
      </c>
      <c r="J18" s="5">
        <f t="shared" si="3"/>
        <v>0</v>
      </c>
      <c r="K18" s="5">
        <f t="shared" si="3"/>
        <v>0</v>
      </c>
      <c r="L18" s="5"/>
      <c r="M18" s="27">
        <v>0</v>
      </c>
      <c r="N18" s="27">
        <f>SUMIF(OPCO_1901001!$A$49:$A$76,$B18,OPCO_1901001!$K$49:$K$76)</f>
        <v>0</v>
      </c>
      <c r="O18" s="27">
        <f>SUMIF(OPCO_1901001!$A$3:$A$48,$B18,OPCO_1901001!$K$3:$K$48)</f>
        <v>0</v>
      </c>
      <c r="P18" s="5"/>
      <c r="Q18" s="27">
        <v>0</v>
      </c>
      <c r="R18" s="27">
        <f>SUMIF(OPCO_1901001!$A$49:$A$76,$B18,OPCO_1901001!$L$49:$L$76)</f>
        <v>0</v>
      </c>
      <c r="S18" s="27">
        <f>SUMIF(OPCO_1901001!$A$3:$A$48,$B18,OPCO_1901001!$L$3:$L$48)</f>
        <v>0</v>
      </c>
      <c r="T18" s="5"/>
      <c r="U18" s="5"/>
      <c r="V18" s="5"/>
      <c r="W18" s="5"/>
      <c r="X18" s="5"/>
      <c r="Y18" s="5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x14ac:dyDescent="0.25">
      <c r="A19" s="59">
        <f t="shared" si="0"/>
        <v>5</v>
      </c>
      <c r="B19" s="6" t="s">
        <v>1398</v>
      </c>
      <c r="C19" s="5">
        <f t="shared" si="1"/>
        <v>0</v>
      </c>
      <c r="D19" s="5">
        <f t="shared" si="2"/>
        <v>0</v>
      </c>
      <c r="E19" s="5"/>
      <c r="F19" s="5"/>
      <c r="G19" s="5">
        <f t="shared" ref="G19:G71" si="4">ROUND(SUM(C19:F19)/2,0)</f>
        <v>0</v>
      </c>
      <c r="H19" s="5"/>
      <c r="I19" s="5">
        <f t="shared" si="3"/>
        <v>0</v>
      </c>
      <c r="J19" s="5">
        <f t="shared" si="3"/>
        <v>0</v>
      </c>
      <c r="K19" s="5">
        <f t="shared" si="3"/>
        <v>0</v>
      </c>
      <c r="L19" s="5"/>
      <c r="M19" s="27">
        <v>0</v>
      </c>
      <c r="N19" s="27">
        <f>SUMIF(OPCO_1901001!$A$49:$A$76,$B19,OPCO_1901001!$K$49:$K$76)</f>
        <v>0</v>
      </c>
      <c r="O19" s="27">
        <f>SUMIF(OPCO_1901001!$A$3:$A$48,$B19,OPCO_1901001!$K$3:$K$48)</f>
        <v>0</v>
      </c>
      <c r="P19" s="5"/>
      <c r="Q19" s="27">
        <v>0</v>
      </c>
      <c r="R19" s="27">
        <f>SUMIF(OPCO_1901001!$A$49:$A$76,$B19,OPCO_1901001!$L$49:$L$76)</f>
        <v>0</v>
      </c>
      <c r="S19" s="27">
        <f>SUMIF(OPCO_1901001!$A$3:$A$48,$B19,OPCO_1901001!$L$3:$L$48)</f>
        <v>0</v>
      </c>
      <c r="T19" s="5"/>
      <c r="U19" s="5"/>
      <c r="V19" s="5"/>
      <c r="W19" s="5"/>
      <c r="X19" s="5"/>
      <c r="Y19" s="5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x14ac:dyDescent="0.25">
      <c r="A20" s="59">
        <f>+A19+1</f>
        <v>6</v>
      </c>
      <c r="B20" s="5" t="s">
        <v>756</v>
      </c>
      <c r="C20" s="5">
        <f t="shared" si="1"/>
        <v>23990835.68</v>
      </c>
      <c r="D20" s="5">
        <f t="shared" si="2"/>
        <v>25467660.969999999</v>
      </c>
      <c r="E20" s="5"/>
      <c r="F20" s="5"/>
      <c r="G20" s="5">
        <f t="shared" si="4"/>
        <v>24729248</v>
      </c>
      <c r="H20" s="5"/>
      <c r="I20" s="5">
        <f t="shared" si="3"/>
        <v>0</v>
      </c>
      <c r="J20" s="5">
        <f t="shared" si="3"/>
        <v>12478201.809999999</v>
      </c>
      <c r="K20" s="5">
        <f t="shared" si="3"/>
        <v>12251046.515000001</v>
      </c>
      <c r="L20" s="5"/>
      <c r="M20" s="27">
        <v>0</v>
      </c>
      <c r="N20" s="27">
        <f>SUMIF(OPCO_1901001!$A$49:$A$76,$B20,OPCO_1901001!$K$49:$K$76)</f>
        <v>12254994.469999999</v>
      </c>
      <c r="O20" s="27">
        <f>SUMIF(OPCO_1901001!$A$3:$A$48,$B20,OPCO_1901001!$K$3:$K$48)</f>
        <v>11735841.210000001</v>
      </c>
      <c r="P20" s="5"/>
      <c r="Q20" s="27">
        <v>0</v>
      </c>
      <c r="R20" s="27">
        <f>SUMIF(OPCO_1901001!$A$49:$A$76,$B20,OPCO_1901001!$L$49:$L$76)</f>
        <v>12701409.149999999</v>
      </c>
      <c r="S20" s="27">
        <f>SUMIF(OPCO_1901001!$A$3:$A$48,$B20,OPCO_1901001!$L$3:$L$48)</f>
        <v>12766251.82</v>
      </c>
      <c r="T20" s="5"/>
      <c r="U20" s="5"/>
      <c r="V20" s="5"/>
      <c r="W20" s="5"/>
      <c r="X20" s="5"/>
      <c r="Y20" s="5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x14ac:dyDescent="0.25">
      <c r="A21" s="59">
        <f t="shared" si="0"/>
        <v>7</v>
      </c>
      <c r="B21" s="5" t="s">
        <v>1023</v>
      </c>
      <c r="C21" s="5">
        <f t="shared" si="1"/>
        <v>19680639.609999999</v>
      </c>
      <c r="D21" s="5">
        <f t="shared" si="2"/>
        <v>18452812.800000001</v>
      </c>
      <c r="E21" s="5"/>
      <c r="F21" s="5"/>
      <c r="G21" s="5">
        <f t="shared" si="4"/>
        <v>19066726</v>
      </c>
      <c r="H21" s="5"/>
      <c r="I21" s="5">
        <f t="shared" si="3"/>
        <v>0</v>
      </c>
      <c r="J21" s="5">
        <f t="shared" si="3"/>
        <v>2815022.8149999999</v>
      </c>
      <c r="K21" s="5">
        <f t="shared" si="3"/>
        <v>16251703.390000001</v>
      </c>
      <c r="L21" s="5"/>
      <c r="M21" s="27">
        <v>0</v>
      </c>
      <c r="N21" s="27">
        <f>SUMIF(OPCO_1901001!$A$49:$A$76,$B21,OPCO_1901001!$K$49:$K$76)</f>
        <v>3038854.56</v>
      </c>
      <c r="O21" s="27">
        <f>SUMIF(OPCO_1901001!$A$3:$A$48,$B21,OPCO_1901001!$K$3:$K$48)</f>
        <v>16641785.050000001</v>
      </c>
      <c r="P21" s="5"/>
      <c r="Q21" s="27">
        <v>0</v>
      </c>
      <c r="R21" s="27">
        <f>SUMIF(OPCO_1901001!$A$49:$A$76,$B21,OPCO_1901001!$L$49:$L$76)</f>
        <v>2591191.0699999998</v>
      </c>
      <c r="S21" s="27">
        <f>SUMIF(OPCO_1901001!$A$3:$A$48,$B21,OPCO_1901001!$L$3:$L$48)</f>
        <v>15861621.73</v>
      </c>
      <c r="T21" s="5"/>
      <c r="U21" s="5"/>
      <c r="V21" s="5"/>
      <c r="W21" s="5"/>
      <c r="X21" s="5"/>
      <c r="Y21" s="5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x14ac:dyDescent="0.25">
      <c r="A22" s="59">
        <f t="shared" si="0"/>
        <v>8</v>
      </c>
      <c r="B22" s="5" t="s">
        <v>1024</v>
      </c>
      <c r="C22" s="5">
        <f t="shared" si="1"/>
        <v>9244512.1199999992</v>
      </c>
      <c r="D22" s="5">
        <f t="shared" si="2"/>
        <v>5968556.5</v>
      </c>
      <c r="E22" s="5"/>
      <c r="F22" s="5"/>
      <c r="G22" s="5">
        <f t="shared" si="4"/>
        <v>7606534</v>
      </c>
      <c r="H22" s="5"/>
      <c r="I22" s="5">
        <f t="shared" si="3"/>
        <v>0</v>
      </c>
      <c r="J22" s="5">
        <f t="shared" si="3"/>
        <v>0</v>
      </c>
      <c r="K22" s="5">
        <f t="shared" si="3"/>
        <v>7606534.3099999996</v>
      </c>
      <c r="L22" s="5"/>
      <c r="M22" s="27">
        <v>0</v>
      </c>
      <c r="N22" s="27">
        <f>SUMIF(OPCO_1901001!$A$49:$A$76,$B22,OPCO_1901001!$K$49:$K$76)</f>
        <v>0</v>
      </c>
      <c r="O22" s="27">
        <f>SUMIF(OPCO_1901001!$A$3:$A$48,$B22,OPCO_1901001!$K$3:$K$48)</f>
        <v>9244512.1199999992</v>
      </c>
      <c r="P22" s="5"/>
      <c r="Q22" s="27">
        <v>0</v>
      </c>
      <c r="R22" s="27">
        <f>SUMIF(OPCO_1901001!$A$49:$A$76,$B22,OPCO_1901001!$L$49:$L$76)</f>
        <v>0</v>
      </c>
      <c r="S22" s="27">
        <f>SUMIF(OPCO_1901001!$A$3:$A$48,$B22,OPCO_1901001!$L$3:$L$48)</f>
        <v>5968556.5</v>
      </c>
      <c r="T22" s="5"/>
      <c r="U22" s="5"/>
      <c r="V22" s="5"/>
      <c r="W22" s="5"/>
      <c r="X22" s="5"/>
      <c r="Y22" s="5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x14ac:dyDescent="0.25">
      <c r="A23" s="59">
        <f t="shared" si="0"/>
        <v>9</v>
      </c>
      <c r="B23" s="5" t="s">
        <v>1399</v>
      </c>
      <c r="C23" s="5">
        <f t="shared" si="1"/>
        <v>0</v>
      </c>
      <c r="D23" s="5">
        <f t="shared" si="2"/>
        <v>0</v>
      </c>
      <c r="E23" s="5"/>
      <c r="F23" s="5"/>
      <c r="G23" s="5">
        <f>ROUND(SUM(C23:F23)/2,0)</f>
        <v>0</v>
      </c>
      <c r="H23" s="5"/>
      <c r="I23" s="5">
        <f t="shared" si="3"/>
        <v>0</v>
      </c>
      <c r="J23" s="5">
        <f t="shared" si="3"/>
        <v>0</v>
      </c>
      <c r="K23" s="5">
        <f t="shared" si="3"/>
        <v>0</v>
      </c>
      <c r="L23" s="5"/>
      <c r="M23" s="27">
        <v>0</v>
      </c>
      <c r="N23" s="27">
        <f>SUMIF(OPCO_1901001!$A$49:$A$76,$B23,OPCO_1901001!$K$49:$K$76)</f>
        <v>0</v>
      </c>
      <c r="O23" s="27">
        <f>SUMIF(OPCO_1901001!$A$3:$A$48,$B23,OPCO_1901001!$K$3:$K$48)</f>
        <v>0</v>
      </c>
      <c r="P23" s="5"/>
      <c r="Q23" s="27">
        <v>0</v>
      </c>
      <c r="R23" s="27">
        <f>SUMIF(OPCO_1901001!$A$49:$A$76,$B23,OPCO_1901001!$L$49:$L$76)</f>
        <v>0</v>
      </c>
      <c r="S23" s="27">
        <f>SUMIF(OPCO_1901001!$A$3:$A$48,$B23,OPCO_1901001!$L$3:$L$48)</f>
        <v>0</v>
      </c>
      <c r="T23" s="5"/>
      <c r="U23" s="5"/>
      <c r="V23" s="5"/>
      <c r="W23" s="5"/>
      <c r="X23" s="5"/>
      <c r="Y23" s="5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x14ac:dyDescent="0.25">
      <c r="A24" s="59">
        <f t="shared" si="0"/>
        <v>10</v>
      </c>
      <c r="B24" s="6" t="s">
        <v>748</v>
      </c>
      <c r="C24" s="5">
        <f t="shared" si="1"/>
        <v>9616988.2199999988</v>
      </c>
      <c r="D24" s="5">
        <f t="shared" si="2"/>
        <v>65366212.729999997</v>
      </c>
      <c r="E24" s="5"/>
      <c r="F24" s="5"/>
      <c r="G24" s="5">
        <f t="shared" si="4"/>
        <v>37491600</v>
      </c>
      <c r="H24" s="5"/>
      <c r="I24" s="5">
        <f t="shared" si="3"/>
        <v>0</v>
      </c>
      <c r="J24" s="5">
        <f t="shared" si="3"/>
        <v>2503055.1150000002</v>
      </c>
      <c r="K24" s="5">
        <f t="shared" si="3"/>
        <v>34988545.359999999</v>
      </c>
      <c r="L24" s="5"/>
      <c r="M24" s="27">
        <v>0</v>
      </c>
      <c r="N24" s="27">
        <f>SUMIF(OPCO_1901001!$A$49:$A$76,$B24,OPCO_1901001!$K$49:$K$76)</f>
        <v>2165862.66</v>
      </c>
      <c r="O24" s="27">
        <f>SUMIF(OPCO_1901001!$A$3:$A$48,$B24,OPCO_1901001!$K$3:$K$48)</f>
        <v>7451125.5599999996</v>
      </c>
      <c r="P24" s="5"/>
      <c r="Q24" s="27">
        <v>0</v>
      </c>
      <c r="R24" s="27">
        <f>SUMIF(OPCO_1901001!$A$49:$A$76,$B24,OPCO_1901001!$L$49:$L$76)</f>
        <v>2840247.57</v>
      </c>
      <c r="S24" s="27">
        <f>SUMIF(OPCO_1901001!$A$3:$A$48,$B24,OPCO_1901001!$L$3:$L$48)</f>
        <v>62525965.159999996</v>
      </c>
      <c r="T24" s="5"/>
      <c r="U24" s="5"/>
      <c r="V24" s="5"/>
      <c r="W24" s="5"/>
      <c r="X24" s="5"/>
      <c r="Y24" s="5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x14ac:dyDescent="0.25">
      <c r="A25" s="59">
        <f t="shared" si="0"/>
        <v>11</v>
      </c>
      <c r="B25" s="60" t="s">
        <v>1400</v>
      </c>
      <c r="C25" s="54">
        <f t="shared" si="1"/>
        <v>0</v>
      </c>
      <c r="D25" s="54">
        <f t="shared" si="2"/>
        <v>0</v>
      </c>
      <c r="E25" s="54"/>
      <c r="F25" s="54"/>
      <c r="G25" s="54">
        <f t="shared" si="4"/>
        <v>0</v>
      </c>
      <c r="H25" s="54"/>
      <c r="I25" s="54">
        <f t="shared" si="3"/>
        <v>0</v>
      </c>
      <c r="J25" s="54">
        <f t="shared" si="3"/>
        <v>0</v>
      </c>
      <c r="K25" s="54">
        <f t="shared" si="3"/>
        <v>0</v>
      </c>
      <c r="L25" s="54"/>
      <c r="M25" s="54">
        <v>0</v>
      </c>
      <c r="N25" s="54">
        <f>SUMIF(OPCO_1901001!$A$49:$A$76,$B25,OPCO_1901001!$K$49:$K$76)</f>
        <v>0</v>
      </c>
      <c r="O25" s="54">
        <f>SUMIF(OPCO_1901001!$A$3:$A$48,$B25,OPCO_1901001!$K$3:$K$48)</f>
        <v>0</v>
      </c>
      <c r="P25" s="54"/>
      <c r="Q25" s="54">
        <v>0</v>
      </c>
      <c r="R25" s="54">
        <f>SUMIF(OPCO_1901001!$A$49:$A$76,$B25,OPCO_1901001!$L$49:$L$76)</f>
        <v>0</v>
      </c>
      <c r="S25" s="54">
        <f>SUMIF(OPCO_1901001!$A$3:$A$48,$B25,OPCO_1901001!$L$3:$L$48)</f>
        <v>0</v>
      </c>
      <c r="T25" s="5"/>
      <c r="U25" s="5"/>
      <c r="V25" s="5"/>
      <c r="W25" s="5"/>
      <c r="X25" s="5"/>
      <c r="Y25" s="5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x14ac:dyDescent="0.25">
      <c r="A26" s="59">
        <f t="shared" si="0"/>
        <v>12</v>
      </c>
      <c r="B26" s="6" t="s">
        <v>1401</v>
      </c>
      <c r="C26" s="5">
        <f t="shared" si="1"/>
        <v>2672760.2999999998</v>
      </c>
      <c r="D26" s="5">
        <f t="shared" si="2"/>
        <v>0</v>
      </c>
      <c r="E26" s="5"/>
      <c r="F26" s="5"/>
      <c r="G26" s="5">
        <f>ROUND(SUM(C26:F26)/2,0)</f>
        <v>1336380</v>
      </c>
      <c r="H26" s="5"/>
      <c r="I26" s="5">
        <f t="shared" si="3"/>
        <v>0</v>
      </c>
      <c r="J26" s="5">
        <f t="shared" si="3"/>
        <v>0</v>
      </c>
      <c r="K26" s="5">
        <f t="shared" si="3"/>
        <v>1336380.1499999999</v>
      </c>
      <c r="L26" s="5"/>
      <c r="M26" s="27">
        <v>0</v>
      </c>
      <c r="N26" s="27">
        <f>SUMIF(OPCO_1901001!$A$49:$A$76,$B26,OPCO_1901001!$K$49:$K$76)</f>
        <v>0</v>
      </c>
      <c r="O26" s="27">
        <f>SUMIF(OPCO_1901001!$A$3:$A$48,$B26,OPCO_1901001!$K$3:$K$48)</f>
        <v>2672760.2999999998</v>
      </c>
      <c r="P26" s="5"/>
      <c r="Q26" s="27">
        <v>0</v>
      </c>
      <c r="R26" s="27">
        <f>SUMIF(OPCO_1901001!$A$49:$A$76,$B26,OPCO_1901001!$L$49:$L$76)</f>
        <v>0</v>
      </c>
      <c r="S26" s="27">
        <f>SUMIF(OPCO_1901001!$A$3:$A$48,$B26,OPCO_1901001!$L$3:$L$48)</f>
        <v>0</v>
      </c>
      <c r="T26" s="5"/>
      <c r="U26" s="5"/>
      <c r="V26" s="5"/>
      <c r="W26" s="5"/>
      <c r="X26" s="5"/>
      <c r="Y26" s="5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x14ac:dyDescent="0.25">
      <c r="A27" s="59">
        <f t="shared" si="0"/>
        <v>13</v>
      </c>
      <c r="B27" s="6" t="s">
        <v>1402</v>
      </c>
      <c r="C27" s="5">
        <f t="shared" si="1"/>
        <v>0</v>
      </c>
      <c r="D27" s="5">
        <f t="shared" si="2"/>
        <v>0</v>
      </c>
      <c r="E27" s="5"/>
      <c r="F27" s="5"/>
      <c r="G27" s="5">
        <f t="shared" si="4"/>
        <v>0</v>
      </c>
      <c r="H27" s="5"/>
      <c r="I27" s="5">
        <f t="shared" si="3"/>
        <v>0</v>
      </c>
      <c r="J27" s="5">
        <f t="shared" si="3"/>
        <v>0</v>
      </c>
      <c r="K27" s="5">
        <f t="shared" si="3"/>
        <v>0</v>
      </c>
      <c r="L27" s="5"/>
      <c r="M27" s="27">
        <v>0</v>
      </c>
      <c r="N27" s="27">
        <f>SUMIF(OPCO_1901001!$A$49:$A$76,$B27,OPCO_1901001!$K$49:$K$76)</f>
        <v>0</v>
      </c>
      <c r="O27" s="27">
        <f>SUMIF(OPCO_1901001!$A$3:$A$48,$B27,OPCO_1901001!$K$3:$K$48)</f>
        <v>0</v>
      </c>
      <c r="P27" s="5"/>
      <c r="Q27" s="27">
        <v>0</v>
      </c>
      <c r="R27" s="27">
        <f>SUMIF(OPCO_1901001!$A$49:$A$76,$B27,OPCO_1901001!$L$49:$L$76)</f>
        <v>0</v>
      </c>
      <c r="S27" s="27">
        <f>SUMIF(OPCO_1901001!$A$3:$A$48,$B27,OPCO_1901001!$L$3:$L$48)</f>
        <v>0</v>
      </c>
      <c r="T27" s="5"/>
      <c r="U27" s="5"/>
      <c r="V27" s="5"/>
      <c r="W27" s="5"/>
      <c r="X27" s="5"/>
      <c r="Y27" s="5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5">
      <c r="A28" s="59">
        <f t="shared" si="0"/>
        <v>14</v>
      </c>
      <c r="B28" s="5" t="s">
        <v>744</v>
      </c>
      <c r="C28" s="5">
        <f t="shared" si="1"/>
        <v>27117.54</v>
      </c>
      <c r="D28" s="5">
        <f t="shared" si="2"/>
        <v>55562.68</v>
      </c>
      <c r="E28" s="5"/>
      <c r="F28" s="5"/>
      <c r="G28" s="5">
        <f t="shared" si="4"/>
        <v>41340</v>
      </c>
      <c r="H28" s="5"/>
      <c r="I28" s="5">
        <f t="shared" si="3"/>
        <v>0</v>
      </c>
      <c r="J28" s="5">
        <f t="shared" si="3"/>
        <v>6025.9400000000005</v>
      </c>
      <c r="K28" s="5">
        <f t="shared" si="3"/>
        <v>35314.17</v>
      </c>
      <c r="L28" s="5"/>
      <c r="M28" s="27">
        <v>0</v>
      </c>
      <c r="N28" s="27">
        <f>SUMIF(OPCO_1901001!$A$49:$A$76,$B28,OPCO_1901001!$K$49:$K$76)</f>
        <v>6899.5</v>
      </c>
      <c r="O28" s="27">
        <f>SUMIF(OPCO_1901001!$A$3:$A$48,$B28,OPCO_1901001!$K$3:$K$48)</f>
        <v>20218.04</v>
      </c>
      <c r="P28" s="5"/>
      <c r="Q28" s="27">
        <v>0</v>
      </c>
      <c r="R28" s="27">
        <f>SUMIF(OPCO_1901001!$A$49:$A$76,$B28,OPCO_1901001!$L$49:$L$76)</f>
        <v>5152.38</v>
      </c>
      <c r="S28" s="27">
        <f>SUMIF(OPCO_1901001!$A$3:$A$48,$B28,OPCO_1901001!$L$3:$L$48)</f>
        <v>50410.3</v>
      </c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x14ac:dyDescent="0.25">
      <c r="A29" s="59">
        <f t="shared" si="0"/>
        <v>15</v>
      </c>
      <c r="B29" s="6" t="s">
        <v>743</v>
      </c>
      <c r="C29" s="5">
        <f t="shared" si="1"/>
        <v>26182.62</v>
      </c>
      <c r="D29" s="5">
        <f t="shared" si="2"/>
        <v>1904.86</v>
      </c>
      <c r="E29" s="5"/>
      <c r="F29" s="5"/>
      <c r="G29" s="5">
        <f t="shared" si="4"/>
        <v>14044</v>
      </c>
      <c r="H29" s="5"/>
      <c r="I29" s="5">
        <f t="shared" si="3"/>
        <v>0</v>
      </c>
      <c r="J29" s="5">
        <f t="shared" si="3"/>
        <v>0</v>
      </c>
      <c r="K29" s="5">
        <f t="shared" si="3"/>
        <v>14043.74</v>
      </c>
      <c r="L29" s="5"/>
      <c r="M29" s="27">
        <v>0</v>
      </c>
      <c r="N29" s="27">
        <f>SUMIF(OPCO_1901001!$A$49:$A$76,$B29,OPCO_1901001!$K$49:$K$76)</f>
        <v>0</v>
      </c>
      <c r="O29" s="27">
        <f>SUMIF(OPCO_1901001!$A$3:$A$48,$B29,OPCO_1901001!$K$3:$K$48)</f>
        <v>26182.62</v>
      </c>
      <c r="P29" s="5"/>
      <c r="Q29" s="27">
        <v>0</v>
      </c>
      <c r="R29" s="27">
        <f>SUMIF(OPCO_1901001!$A$49:$A$76,$B29,OPCO_1901001!$L$49:$L$76)</f>
        <v>0</v>
      </c>
      <c r="S29" s="27">
        <f>SUMIF(OPCO_1901001!$A$3:$A$48,$B29,OPCO_1901001!$L$3:$L$48)</f>
        <v>1904.86</v>
      </c>
      <c r="T29" s="5"/>
      <c r="U29" s="5"/>
      <c r="V29" s="5"/>
      <c r="W29" s="5"/>
      <c r="X29" s="5"/>
      <c r="Y29" s="5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x14ac:dyDescent="0.25">
      <c r="A30" s="59">
        <f t="shared" si="0"/>
        <v>16</v>
      </c>
      <c r="B30" s="6" t="s">
        <v>742</v>
      </c>
      <c r="C30" s="5">
        <f t="shared" si="1"/>
        <v>54666.85</v>
      </c>
      <c r="D30" s="5">
        <f t="shared" si="2"/>
        <v>45035.9</v>
      </c>
      <c r="E30" s="5"/>
      <c r="F30" s="5"/>
      <c r="G30" s="5">
        <f t="shared" si="4"/>
        <v>49851</v>
      </c>
      <c r="H30" s="5"/>
      <c r="I30" s="5">
        <f t="shared" si="3"/>
        <v>0</v>
      </c>
      <c r="J30" s="5">
        <f t="shared" si="3"/>
        <v>0</v>
      </c>
      <c r="K30" s="5">
        <f t="shared" si="3"/>
        <v>49851.375</v>
      </c>
      <c r="L30" s="5"/>
      <c r="M30" s="27">
        <v>0</v>
      </c>
      <c r="N30" s="27">
        <f>SUMIF(OPCO_1901001!$A$49:$A$76,$B30,OPCO_1901001!$K$49:$K$76)</f>
        <v>0</v>
      </c>
      <c r="O30" s="27">
        <f>SUMIF(OPCO_1901001!$A$3:$A$48,$B30,OPCO_1901001!$K$3:$K$48)</f>
        <v>54666.85</v>
      </c>
      <c r="P30" s="5"/>
      <c r="Q30" s="27">
        <v>0</v>
      </c>
      <c r="R30" s="27">
        <f>SUMIF(OPCO_1901001!$A$49:$A$76,$B30,OPCO_1901001!$L$49:$L$76)</f>
        <v>0</v>
      </c>
      <c r="S30" s="27">
        <f>SUMIF(OPCO_1901001!$A$3:$A$48,$B30,OPCO_1901001!$L$3:$L$48)</f>
        <v>45035.9</v>
      </c>
      <c r="T30" s="5"/>
      <c r="U30" s="5"/>
      <c r="V30" s="5"/>
      <c r="W30" s="5"/>
      <c r="X30" s="5"/>
      <c r="Y30" s="5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x14ac:dyDescent="0.25">
      <c r="A31" s="59">
        <f t="shared" si="0"/>
        <v>17</v>
      </c>
      <c r="B31" s="5" t="s">
        <v>741</v>
      </c>
      <c r="C31" s="5">
        <f t="shared" si="1"/>
        <v>216803.27</v>
      </c>
      <c r="D31" s="5">
        <f t="shared" si="2"/>
        <v>162460.6</v>
      </c>
      <c r="E31" s="5"/>
      <c r="F31" s="5"/>
      <c r="G31" s="5">
        <f t="shared" si="4"/>
        <v>189632</v>
      </c>
      <c r="H31" s="5"/>
      <c r="I31" s="5">
        <f t="shared" si="3"/>
        <v>0</v>
      </c>
      <c r="J31" s="5">
        <f t="shared" si="3"/>
        <v>0</v>
      </c>
      <c r="K31" s="5">
        <f t="shared" si="3"/>
        <v>189631.935</v>
      </c>
      <c r="L31" s="5"/>
      <c r="M31" s="27">
        <v>0</v>
      </c>
      <c r="N31" s="27">
        <f>SUMIF(OPCO_1901001!$A$49:$A$76,$B31,OPCO_1901001!$K$49:$K$76)</f>
        <v>0</v>
      </c>
      <c r="O31" s="27">
        <f>SUMIF(OPCO_1901001!$A$3:$A$48,$B31,OPCO_1901001!$K$3:$K$48)</f>
        <v>216803.27</v>
      </c>
      <c r="P31" s="5"/>
      <c r="Q31" s="27">
        <v>0</v>
      </c>
      <c r="R31" s="27">
        <f>SUMIF(OPCO_1901001!$A$49:$A$76,$B31,OPCO_1901001!$L$49:$L$76)</f>
        <v>0</v>
      </c>
      <c r="S31" s="27">
        <f>SUMIF(OPCO_1901001!$A$3:$A$48,$B31,OPCO_1901001!$L$3:$L$48)</f>
        <v>162460.6</v>
      </c>
      <c r="T31" s="5"/>
      <c r="U31" s="5"/>
      <c r="V31" s="5"/>
      <c r="W31" s="5"/>
      <c r="X31" s="5"/>
      <c r="Y31" s="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x14ac:dyDescent="0.25">
      <c r="A32" s="59">
        <f t="shared" si="0"/>
        <v>18</v>
      </c>
      <c r="B32" s="5" t="s">
        <v>1403</v>
      </c>
      <c r="C32" s="5">
        <f t="shared" si="1"/>
        <v>0</v>
      </c>
      <c r="D32" s="5">
        <f t="shared" si="2"/>
        <v>0</v>
      </c>
      <c r="E32" s="5"/>
      <c r="F32" s="5"/>
      <c r="G32" s="5">
        <f>ROUND(SUM(C32:F32)/2,0)</f>
        <v>0</v>
      </c>
      <c r="H32" s="5"/>
      <c r="I32" s="5">
        <f t="shared" si="3"/>
        <v>0</v>
      </c>
      <c r="J32" s="5">
        <f t="shared" si="3"/>
        <v>0</v>
      </c>
      <c r="K32" s="5">
        <f t="shared" si="3"/>
        <v>0</v>
      </c>
      <c r="L32" s="5"/>
      <c r="M32" s="27">
        <v>0</v>
      </c>
      <c r="N32" s="27">
        <f>SUMIF(OPCO_1901001!$A$49:$A$76,$B32,OPCO_1901001!$K$49:$K$76)</f>
        <v>0</v>
      </c>
      <c r="O32" s="27">
        <f>SUMIF(OPCO_1901001!$A$3:$A$48,$B32,OPCO_1901001!$K$3:$K$48)</f>
        <v>0</v>
      </c>
      <c r="P32" s="5"/>
      <c r="Q32" s="27">
        <v>0</v>
      </c>
      <c r="R32" s="27">
        <f>SUMIF(OPCO_1901001!$A$49:$A$76,$B32,OPCO_1901001!$L$49:$L$76)</f>
        <v>0</v>
      </c>
      <c r="S32" s="27">
        <f>SUMIF(OPCO_1901001!$A$3:$A$48,$B32,OPCO_1901001!$L$3:$L$48)</f>
        <v>0</v>
      </c>
      <c r="T32" s="5"/>
      <c r="U32" s="5"/>
      <c r="V32" s="5"/>
      <c r="W32" s="5"/>
      <c r="X32" s="5"/>
      <c r="Y32" s="5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x14ac:dyDescent="0.25">
      <c r="A33" s="59">
        <f t="shared" si="0"/>
        <v>19</v>
      </c>
      <c r="B33" s="6" t="s">
        <v>739</v>
      </c>
      <c r="C33" s="5">
        <f t="shared" si="1"/>
        <v>949126.55</v>
      </c>
      <c r="D33" s="5">
        <f t="shared" si="2"/>
        <v>299044.75</v>
      </c>
      <c r="E33" s="5"/>
      <c r="F33" s="5"/>
      <c r="G33" s="5">
        <f t="shared" si="4"/>
        <v>624086</v>
      </c>
      <c r="H33" s="5"/>
      <c r="I33" s="5">
        <f t="shared" si="3"/>
        <v>0</v>
      </c>
      <c r="J33" s="5">
        <f t="shared" si="3"/>
        <v>0</v>
      </c>
      <c r="K33" s="5">
        <f t="shared" si="3"/>
        <v>624085.65</v>
      </c>
      <c r="L33" s="5"/>
      <c r="M33" s="27">
        <v>0</v>
      </c>
      <c r="N33" s="27">
        <f>SUMIF(OPCO_1901001!$A$49:$A$76,$B33,OPCO_1901001!$K$49:$K$76)</f>
        <v>0</v>
      </c>
      <c r="O33" s="27">
        <f>SUMIF(OPCO_1901001!$A$3:$A$48,$B33,OPCO_1901001!$K$3:$K$48)</f>
        <v>949126.55</v>
      </c>
      <c r="P33" s="5"/>
      <c r="Q33" s="27">
        <v>0</v>
      </c>
      <c r="R33" s="27">
        <f>SUMIF(OPCO_1901001!$A$49:$A$76,$B33,OPCO_1901001!$L$49:$L$76)</f>
        <v>0</v>
      </c>
      <c r="S33" s="27">
        <f>SUMIF(OPCO_1901001!$A$3:$A$48,$B33,OPCO_1901001!$L$3:$L$48)</f>
        <v>299044.75</v>
      </c>
      <c r="T33" s="5"/>
      <c r="U33" s="5"/>
      <c r="V33" s="5"/>
      <c r="W33" s="5"/>
      <c r="X33" s="5"/>
      <c r="Y33" s="5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x14ac:dyDescent="0.25">
      <c r="A34" s="59">
        <f t="shared" si="0"/>
        <v>20</v>
      </c>
      <c r="B34" s="5" t="s">
        <v>1404</v>
      </c>
      <c r="C34" s="5">
        <f t="shared" si="1"/>
        <v>0</v>
      </c>
      <c r="D34" s="5">
        <f t="shared" si="2"/>
        <v>0</v>
      </c>
      <c r="E34" s="5"/>
      <c r="F34" s="5"/>
      <c r="G34" s="5">
        <f t="shared" si="4"/>
        <v>0</v>
      </c>
      <c r="H34" s="5"/>
      <c r="I34" s="5">
        <f t="shared" si="3"/>
        <v>0</v>
      </c>
      <c r="J34" s="5">
        <f t="shared" si="3"/>
        <v>0</v>
      </c>
      <c r="K34" s="5">
        <f t="shared" si="3"/>
        <v>0</v>
      </c>
      <c r="L34" s="5"/>
      <c r="M34" s="27">
        <v>0</v>
      </c>
      <c r="N34" s="27">
        <f>SUMIF(OPCO_1901001!$A$49:$A$76,$B34,OPCO_1901001!$K$49:$K$76)</f>
        <v>0</v>
      </c>
      <c r="O34" s="27">
        <f>SUMIF(OPCO_1901001!$A$3:$A$48,$B34,OPCO_1901001!$K$3:$K$48)</f>
        <v>0</v>
      </c>
      <c r="P34" s="5"/>
      <c r="Q34" s="27">
        <v>0</v>
      </c>
      <c r="R34" s="27">
        <f>SUMIF(OPCO_1901001!$A$49:$A$76,$B34,OPCO_1901001!$L$49:$L$76)</f>
        <v>0</v>
      </c>
      <c r="S34" s="27">
        <f>SUMIF(OPCO_1901001!$A$3:$A$48,$B34,OPCO_1901001!$L$3:$L$48)</f>
        <v>0</v>
      </c>
      <c r="T34" s="5"/>
      <c r="U34" s="5"/>
      <c r="V34" s="5"/>
      <c r="W34" s="5"/>
      <c r="X34" s="5"/>
      <c r="Y34" s="5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x14ac:dyDescent="0.25">
      <c r="A35" s="59">
        <f t="shared" si="0"/>
        <v>21</v>
      </c>
      <c r="B35" s="5" t="s">
        <v>1405</v>
      </c>
      <c r="C35" s="5">
        <f t="shared" si="1"/>
        <v>0</v>
      </c>
      <c r="D35" s="5">
        <f t="shared" si="2"/>
        <v>0</v>
      </c>
      <c r="E35" s="5"/>
      <c r="F35" s="5"/>
      <c r="G35" s="5">
        <f>ROUND(SUM(C35:F35)/2,0)</f>
        <v>0</v>
      </c>
      <c r="H35" s="5"/>
      <c r="I35" s="5">
        <f t="shared" si="3"/>
        <v>0</v>
      </c>
      <c r="J35" s="5">
        <f t="shared" si="3"/>
        <v>0</v>
      </c>
      <c r="K35" s="5">
        <f t="shared" si="3"/>
        <v>0</v>
      </c>
      <c r="L35" s="5"/>
      <c r="M35" s="27">
        <v>0</v>
      </c>
      <c r="N35" s="27">
        <f>SUMIF(OPCO_1901001!$A$49:$A$76,$B35,OPCO_1901001!$K$49:$K$76)</f>
        <v>0</v>
      </c>
      <c r="O35" s="27">
        <f>SUMIF(OPCO_1901001!$A$3:$A$48,$B35,OPCO_1901001!$K$3:$K$48)</f>
        <v>0</v>
      </c>
      <c r="P35" s="5"/>
      <c r="Q35" s="27">
        <v>0</v>
      </c>
      <c r="R35" s="27">
        <f>SUMIF(OPCO_1901001!$A$49:$A$76,$B35,OPCO_1901001!$L$49:$L$76)</f>
        <v>0</v>
      </c>
      <c r="S35" s="27">
        <f>SUMIF(OPCO_1901001!$A$3:$A$48,$B35,OPCO_1901001!$L$3:$L$48)</f>
        <v>0</v>
      </c>
      <c r="T35" s="5"/>
      <c r="U35" s="5"/>
      <c r="V35" s="5"/>
      <c r="W35" s="5"/>
      <c r="X35" s="5"/>
      <c r="Y35" s="5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x14ac:dyDescent="0.25">
      <c r="A36" s="59">
        <f t="shared" si="0"/>
        <v>22</v>
      </c>
      <c r="B36" s="5" t="s">
        <v>738</v>
      </c>
      <c r="C36" s="5">
        <f t="shared" si="1"/>
        <v>64185.64</v>
      </c>
      <c r="D36" s="5">
        <f t="shared" si="2"/>
        <v>107708.27</v>
      </c>
      <c r="E36" s="5"/>
      <c r="F36" s="5"/>
      <c r="G36" s="5">
        <f t="shared" si="4"/>
        <v>85947</v>
      </c>
      <c r="H36" s="5"/>
      <c r="I36" s="5">
        <f t="shared" si="3"/>
        <v>0</v>
      </c>
      <c r="J36" s="5">
        <f t="shared" si="3"/>
        <v>0</v>
      </c>
      <c r="K36" s="5">
        <f t="shared" si="3"/>
        <v>85946.955000000002</v>
      </c>
      <c r="L36" s="5"/>
      <c r="M36" s="27">
        <v>0</v>
      </c>
      <c r="N36" s="27">
        <f>SUMIF(OPCO_1901001!$A$49:$A$76,$B36,OPCO_1901001!$K$49:$K$76)</f>
        <v>0</v>
      </c>
      <c r="O36" s="27">
        <f>SUMIF(OPCO_1901001!$A$3:$A$48,$B36,OPCO_1901001!$K$3:$K$48)</f>
        <v>64185.64</v>
      </c>
      <c r="P36" s="5"/>
      <c r="Q36" s="27">
        <v>0</v>
      </c>
      <c r="R36" s="27">
        <f>SUMIF(OPCO_1901001!$A$49:$A$76,$B36,OPCO_1901001!$L$49:$L$76)</f>
        <v>0</v>
      </c>
      <c r="S36" s="27">
        <f>SUMIF(OPCO_1901001!$A$3:$A$48,$B36,OPCO_1901001!$L$3:$L$48)</f>
        <v>107708.27</v>
      </c>
      <c r="T36" s="5"/>
      <c r="U36" s="5"/>
      <c r="V36" s="5"/>
      <c r="W36" s="5"/>
      <c r="X36" s="5"/>
      <c r="Y36" s="5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x14ac:dyDescent="0.25">
      <c r="A37" s="59">
        <f t="shared" si="0"/>
        <v>23</v>
      </c>
      <c r="B37" s="5" t="s">
        <v>1406</v>
      </c>
      <c r="C37" s="5">
        <f t="shared" si="1"/>
        <v>0</v>
      </c>
      <c r="D37" s="5">
        <f t="shared" si="2"/>
        <v>0</v>
      </c>
      <c r="E37" s="5"/>
      <c r="F37" s="5"/>
      <c r="G37" s="5">
        <f>ROUND(SUM(C37:F37)/2,0)</f>
        <v>0</v>
      </c>
      <c r="H37" s="5"/>
      <c r="I37" s="5">
        <f t="shared" si="3"/>
        <v>0</v>
      </c>
      <c r="J37" s="5">
        <f t="shared" si="3"/>
        <v>0</v>
      </c>
      <c r="K37" s="5">
        <f t="shared" si="3"/>
        <v>0</v>
      </c>
      <c r="L37" s="5"/>
      <c r="M37" s="27">
        <v>0</v>
      </c>
      <c r="N37" s="27">
        <f>SUMIF(OPCO_1901001!$A$49:$A$76,$B37,OPCO_1901001!$K$49:$K$76)</f>
        <v>0</v>
      </c>
      <c r="O37" s="27">
        <f>SUMIF(OPCO_1901001!$A$3:$A$48,$B37,OPCO_1901001!$K$3:$K$48)</f>
        <v>0</v>
      </c>
      <c r="P37" s="5"/>
      <c r="Q37" s="27">
        <v>0</v>
      </c>
      <c r="R37" s="27">
        <f>SUMIF(OPCO_1901001!$A$49:$A$76,$B37,OPCO_1901001!$L$49:$L$76)</f>
        <v>0</v>
      </c>
      <c r="S37" s="27">
        <f>SUMIF(OPCO_1901001!$A$3:$A$48,$B37,OPCO_1901001!$L$3:$L$48)</f>
        <v>0</v>
      </c>
      <c r="T37" s="5"/>
      <c r="U37" s="5"/>
      <c r="V37" s="5"/>
      <c r="W37" s="5"/>
      <c r="X37" s="5"/>
      <c r="Y37" s="5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x14ac:dyDescent="0.25">
      <c r="A38" s="59">
        <f t="shared" si="0"/>
        <v>24</v>
      </c>
      <c r="B38" s="5" t="s">
        <v>1034</v>
      </c>
      <c r="C38" s="5">
        <f t="shared" si="1"/>
        <v>0</v>
      </c>
      <c r="D38" s="5">
        <f t="shared" si="2"/>
        <v>0</v>
      </c>
      <c r="E38" s="5"/>
      <c r="F38" s="5"/>
      <c r="G38" s="5">
        <f>ROUND(SUM(C38:F38)/2,0)</f>
        <v>0</v>
      </c>
      <c r="H38" s="5"/>
      <c r="I38" s="5">
        <f t="shared" si="3"/>
        <v>0</v>
      </c>
      <c r="J38" s="5">
        <f t="shared" si="3"/>
        <v>0</v>
      </c>
      <c r="K38" s="5">
        <f t="shared" si="3"/>
        <v>0</v>
      </c>
      <c r="L38" s="5"/>
      <c r="M38" s="27">
        <v>0</v>
      </c>
      <c r="N38" s="27">
        <f>SUMIF(OPCO_1901001!$A$49:$A$76,$B38,OPCO_1901001!$K$49:$K$76)</f>
        <v>0</v>
      </c>
      <c r="O38" s="27">
        <f>SUMIF(OPCO_1901001!$A$3:$A$48,$B38,OPCO_1901001!$K$3:$K$48)</f>
        <v>0</v>
      </c>
      <c r="P38" s="5"/>
      <c r="Q38" s="27">
        <v>0</v>
      </c>
      <c r="R38" s="27">
        <f>SUMIF(OPCO_1901001!$A$49:$A$76,$B38,OPCO_1901001!$L$49:$L$76)</f>
        <v>0</v>
      </c>
      <c r="S38" s="27">
        <f>SUMIF(OPCO_1901001!$A$3:$A$48,$B38,OPCO_1901001!$L$3:$L$48)</f>
        <v>0</v>
      </c>
      <c r="T38" s="5"/>
      <c r="U38" s="5"/>
      <c r="V38" s="5"/>
      <c r="W38" s="5"/>
      <c r="X38" s="5"/>
      <c r="Y38" s="5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x14ac:dyDescent="0.25">
      <c r="A39" s="59">
        <f>+A36+1</f>
        <v>23</v>
      </c>
      <c r="B39" s="5" t="s">
        <v>737</v>
      </c>
      <c r="C39" s="5">
        <f t="shared" si="1"/>
        <v>0</v>
      </c>
      <c r="D39" s="5">
        <f t="shared" si="2"/>
        <v>0</v>
      </c>
      <c r="E39" s="5"/>
      <c r="F39" s="5"/>
      <c r="G39" s="5">
        <f t="shared" si="4"/>
        <v>0</v>
      </c>
      <c r="H39" s="5"/>
      <c r="I39" s="5">
        <f t="shared" si="3"/>
        <v>0</v>
      </c>
      <c r="J39" s="5">
        <f t="shared" si="3"/>
        <v>0</v>
      </c>
      <c r="K39" s="5">
        <f t="shared" si="3"/>
        <v>0</v>
      </c>
      <c r="L39" s="5"/>
      <c r="M39" s="27">
        <v>0</v>
      </c>
      <c r="N39" s="27">
        <f>SUMIF(OPCO_1901001!$A$49:$A$76,$B39,OPCO_1901001!$K$49:$K$76)</f>
        <v>0</v>
      </c>
      <c r="O39" s="27">
        <f>SUMIF(OPCO_1901001!$A$3:$A$48,$B39,OPCO_1901001!$K$3:$K$48)</f>
        <v>0</v>
      </c>
      <c r="P39" s="5"/>
      <c r="Q39" s="27">
        <v>0</v>
      </c>
      <c r="R39" s="27">
        <f>SUMIF(OPCO_1901001!$A$49:$A$76,$B39,OPCO_1901001!$L$49:$L$76)</f>
        <v>0</v>
      </c>
      <c r="S39" s="27">
        <f>SUMIF(OPCO_1901001!$A$3:$A$48,$B39,OPCO_1901001!$L$3:$L$48)</f>
        <v>0</v>
      </c>
      <c r="T39" s="5"/>
      <c r="U39" s="5"/>
      <c r="V39" s="5"/>
      <c r="W39" s="5"/>
      <c r="X39" s="5"/>
      <c r="Y39" s="5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x14ac:dyDescent="0.25">
      <c r="A40" s="59">
        <f t="shared" si="0"/>
        <v>24</v>
      </c>
      <c r="B40" s="6" t="s">
        <v>736</v>
      </c>
      <c r="C40" s="5">
        <f t="shared" si="1"/>
        <v>0</v>
      </c>
      <c r="D40" s="5">
        <f t="shared" si="2"/>
        <v>0</v>
      </c>
      <c r="E40" s="5"/>
      <c r="F40" s="5"/>
      <c r="G40" s="5">
        <f>ROUND(SUM(C40:F40)/2,0)</f>
        <v>0</v>
      </c>
      <c r="H40" s="5"/>
      <c r="I40" s="5">
        <f t="shared" si="3"/>
        <v>0</v>
      </c>
      <c r="J40" s="5">
        <f t="shared" si="3"/>
        <v>0</v>
      </c>
      <c r="K40" s="5">
        <f t="shared" si="3"/>
        <v>0</v>
      </c>
      <c r="L40" s="5"/>
      <c r="M40" s="27">
        <v>0</v>
      </c>
      <c r="N40" s="27">
        <f>SUMIF(OPCO_1901001!$A$49:$A$76,$B40,OPCO_1901001!$K$49:$K$76)</f>
        <v>0</v>
      </c>
      <c r="O40" s="27">
        <f>SUMIF(OPCO_1901001!$A$3:$A$48,$B40,OPCO_1901001!$K$3:$K$48)</f>
        <v>0</v>
      </c>
      <c r="P40" s="5"/>
      <c r="Q40" s="27">
        <v>0</v>
      </c>
      <c r="R40" s="27">
        <f>SUMIF(OPCO_1901001!$A$49:$A$76,$B40,OPCO_1901001!$L$49:$L$76)</f>
        <v>0</v>
      </c>
      <c r="S40" s="27">
        <f>SUMIF(OPCO_1901001!$A$3:$A$48,$B40,OPCO_1901001!$L$3:$L$48)</f>
        <v>0</v>
      </c>
      <c r="T40" s="5"/>
      <c r="U40" s="5"/>
      <c r="V40" s="5"/>
      <c r="W40" s="5"/>
      <c r="X40" s="5"/>
      <c r="Y40" s="5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x14ac:dyDescent="0.25">
      <c r="A41" s="59">
        <f t="shared" si="0"/>
        <v>25</v>
      </c>
      <c r="B41" s="6" t="s">
        <v>1407</v>
      </c>
      <c r="C41" s="5">
        <f t="shared" si="1"/>
        <v>2752815.8</v>
      </c>
      <c r="D41" s="5">
        <f t="shared" si="2"/>
        <v>2752815.8</v>
      </c>
      <c r="E41" s="5"/>
      <c r="F41" s="5"/>
      <c r="G41" s="5">
        <f t="shared" si="4"/>
        <v>2752816</v>
      </c>
      <c r="H41" s="5"/>
      <c r="I41" s="5">
        <f t="shared" si="3"/>
        <v>0</v>
      </c>
      <c r="J41" s="5">
        <f t="shared" si="3"/>
        <v>0</v>
      </c>
      <c r="K41" s="5">
        <f t="shared" si="3"/>
        <v>2752815.8</v>
      </c>
      <c r="L41" s="5"/>
      <c r="M41" s="27">
        <v>0</v>
      </c>
      <c r="N41" s="27">
        <f>SUMIF(OPCO_1901001!$A$49:$A$76,$B41,OPCO_1901001!$K$49:$K$76)</f>
        <v>0</v>
      </c>
      <c r="O41" s="27">
        <f>SUMIF(OPCO_1901001!$A$3:$A$48,$B41,OPCO_1901001!$K$3:$K$48)</f>
        <v>2752815.8</v>
      </c>
      <c r="P41" s="5"/>
      <c r="Q41" s="27">
        <v>0</v>
      </c>
      <c r="R41" s="27">
        <f>SUMIF(OPCO_1901001!$A$49:$A$76,$B41,OPCO_1901001!$L$49:$L$76)</f>
        <v>0</v>
      </c>
      <c r="S41" s="27">
        <f>SUMIF(OPCO_1901001!$A$3:$A$48,$B41,OPCO_1901001!$L$3:$L$48)</f>
        <v>2752815.8</v>
      </c>
      <c r="T41" s="5"/>
      <c r="U41" s="5"/>
      <c r="V41" s="5"/>
      <c r="W41" s="5"/>
      <c r="X41" s="5"/>
      <c r="Y41" s="5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x14ac:dyDescent="0.25">
      <c r="A42" s="59">
        <f t="shared" si="0"/>
        <v>26</v>
      </c>
      <c r="B42" s="6" t="s">
        <v>1244</v>
      </c>
      <c r="C42" s="5">
        <f t="shared" si="1"/>
        <v>0</v>
      </c>
      <c r="D42" s="5">
        <f t="shared" si="2"/>
        <v>0</v>
      </c>
      <c r="E42" s="5"/>
      <c r="F42" s="5"/>
      <c r="G42" s="5">
        <f t="shared" si="4"/>
        <v>0</v>
      </c>
      <c r="H42" s="5"/>
      <c r="I42" s="5">
        <f t="shared" si="3"/>
        <v>0</v>
      </c>
      <c r="J42" s="5">
        <f t="shared" si="3"/>
        <v>0</v>
      </c>
      <c r="K42" s="5">
        <f t="shared" si="3"/>
        <v>0</v>
      </c>
      <c r="L42" s="5"/>
      <c r="M42" s="27">
        <v>0</v>
      </c>
      <c r="N42" s="27">
        <f>SUMIF(OPCO_1901001!$A$49:$A$76,$B42,OPCO_1901001!$K$49:$K$76)</f>
        <v>0</v>
      </c>
      <c r="O42" s="27">
        <f>SUMIF(OPCO_1901001!$A$3:$A$48,$B42,OPCO_1901001!$K$3:$K$48)</f>
        <v>0</v>
      </c>
      <c r="P42" s="5"/>
      <c r="Q42" s="27">
        <v>0</v>
      </c>
      <c r="R42" s="27">
        <f>SUMIF(OPCO_1901001!$A$49:$A$76,$B42,OPCO_1901001!$L$49:$L$76)</f>
        <v>0</v>
      </c>
      <c r="S42" s="27">
        <f>SUMIF(OPCO_1901001!$A$3:$A$48,$B42,OPCO_1901001!$L$3:$L$48)</f>
        <v>0</v>
      </c>
      <c r="T42" s="5"/>
      <c r="U42" s="5"/>
      <c r="V42" s="5"/>
      <c r="W42" s="5"/>
      <c r="X42" s="5"/>
      <c r="Y42" s="5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x14ac:dyDescent="0.25">
      <c r="A43" s="59">
        <f t="shared" si="0"/>
        <v>27</v>
      </c>
      <c r="B43" s="6" t="s">
        <v>1408</v>
      </c>
      <c r="C43" s="5">
        <f t="shared" si="1"/>
        <v>0</v>
      </c>
      <c r="D43" s="5">
        <f t="shared" si="2"/>
        <v>0</v>
      </c>
      <c r="E43" s="5"/>
      <c r="F43" s="5"/>
      <c r="G43" s="5">
        <f>ROUND(SUM(C43:F43)/2,0)</f>
        <v>0</v>
      </c>
      <c r="H43" s="5"/>
      <c r="I43" s="5">
        <f t="shared" si="3"/>
        <v>0</v>
      </c>
      <c r="J43" s="5">
        <f t="shared" si="3"/>
        <v>0</v>
      </c>
      <c r="K43" s="5">
        <f t="shared" si="3"/>
        <v>0</v>
      </c>
      <c r="L43" s="5"/>
      <c r="M43" s="27">
        <v>0</v>
      </c>
      <c r="N43" s="27">
        <f>SUMIF(OPCO_1901001!$A$49:$A$76,$B43,OPCO_1901001!$K$49:$K$76)</f>
        <v>0</v>
      </c>
      <c r="O43" s="27">
        <f>SUMIF(OPCO_1901001!$A$3:$A$48,$B43,OPCO_1901001!$K$3:$K$48)</f>
        <v>0</v>
      </c>
      <c r="P43" s="5"/>
      <c r="Q43" s="27">
        <v>0</v>
      </c>
      <c r="R43" s="27">
        <f>SUMIF(OPCO_1901001!$A$49:$A$76,$B43,OPCO_1901001!$L$49:$L$76)</f>
        <v>0</v>
      </c>
      <c r="S43" s="27">
        <f>SUMIF(OPCO_1901001!$A$3:$A$48,$B43,OPCO_1901001!$L$3:$L$48)</f>
        <v>0</v>
      </c>
      <c r="T43" s="5"/>
      <c r="U43" s="5"/>
      <c r="V43" s="5"/>
      <c r="W43" s="5"/>
      <c r="X43" s="5"/>
      <c r="Y43" s="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x14ac:dyDescent="0.25">
      <c r="A44" s="59">
        <f t="shared" si="0"/>
        <v>28</v>
      </c>
      <c r="B44" s="5" t="s">
        <v>735</v>
      </c>
      <c r="C44" s="5">
        <f t="shared" si="1"/>
        <v>0</v>
      </c>
      <c r="D44" s="5">
        <f t="shared" si="2"/>
        <v>0</v>
      </c>
      <c r="E44" s="5"/>
      <c r="F44" s="5"/>
      <c r="G44" s="5">
        <f>ROUND(SUM(C44:F44)/2,0)</f>
        <v>0</v>
      </c>
      <c r="H44" s="5"/>
      <c r="I44" s="5">
        <f t="shared" si="3"/>
        <v>0</v>
      </c>
      <c r="J44" s="5">
        <f t="shared" si="3"/>
        <v>0</v>
      </c>
      <c r="K44" s="5">
        <f t="shared" si="3"/>
        <v>0</v>
      </c>
      <c r="L44" s="5"/>
      <c r="M44" s="27">
        <v>0</v>
      </c>
      <c r="N44" s="27">
        <f>SUMIF(OPCO_1901001!$A$49:$A$76,$B44,OPCO_1901001!$K$49:$K$76)</f>
        <v>0</v>
      </c>
      <c r="O44" s="27">
        <f>SUMIF(OPCO_1901001!$A$3:$A$48,$B44,OPCO_1901001!$K$3:$K$48)</f>
        <v>0</v>
      </c>
      <c r="P44" s="5"/>
      <c r="Q44" s="27">
        <v>0</v>
      </c>
      <c r="R44" s="27">
        <f>SUMIF(OPCO_1901001!$A$49:$A$76,$B44,OPCO_1901001!$L$49:$L$76)</f>
        <v>0</v>
      </c>
      <c r="S44" s="27">
        <f>SUMIF(OPCO_1901001!$A$3:$A$48,$B44,OPCO_1901001!$L$3:$L$48)</f>
        <v>0</v>
      </c>
      <c r="T44" s="5"/>
      <c r="U44" s="5"/>
      <c r="V44" s="5"/>
      <c r="W44" s="5"/>
      <c r="X44" s="5"/>
      <c r="Y44" s="5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x14ac:dyDescent="0.25">
      <c r="A45" s="59">
        <f t="shared" si="0"/>
        <v>29</v>
      </c>
      <c r="B45" s="5" t="s">
        <v>734</v>
      </c>
      <c r="C45" s="5">
        <f t="shared" si="1"/>
        <v>4475152.71</v>
      </c>
      <c r="D45" s="5">
        <f t="shared" si="2"/>
        <v>4574197.25</v>
      </c>
      <c r="E45" s="5"/>
      <c r="F45" s="5"/>
      <c r="G45" s="5">
        <f t="shared" si="4"/>
        <v>4524675</v>
      </c>
      <c r="H45" s="5"/>
      <c r="I45" s="5">
        <f t="shared" si="3"/>
        <v>0</v>
      </c>
      <c r="J45" s="5">
        <f t="shared" si="3"/>
        <v>55350.66</v>
      </c>
      <c r="K45" s="5">
        <f t="shared" si="3"/>
        <v>4469324.32</v>
      </c>
      <c r="L45" s="5"/>
      <c r="M45" s="27">
        <v>0</v>
      </c>
      <c r="N45" s="27">
        <f>SUMIF(OPCO_1901001!$A$49:$A$76,$B45,OPCO_1901001!$K$49:$K$76)</f>
        <v>-80225.78</v>
      </c>
      <c r="O45" s="27">
        <f>SUMIF(OPCO_1901001!$A$3:$A$48,$B45,OPCO_1901001!$K$3:$K$48)</f>
        <v>4555378.49</v>
      </c>
      <c r="P45" s="5"/>
      <c r="Q45" s="27">
        <v>0</v>
      </c>
      <c r="R45" s="27">
        <f>SUMIF(OPCO_1901001!$A$49:$A$76,$B45,OPCO_1901001!$L$49:$L$76)</f>
        <v>190927.1</v>
      </c>
      <c r="S45" s="27">
        <f>SUMIF(OPCO_1901001!$A$3:$A$48,$B45,OPCO_1901001!$L$3:$L$48)</f>
        <v>4383270.1500000004</v>
      </c>
      <c r="T45" s="5"/>
      <c r="U45" s="5"/>
      <c r="V45" s="5"/>
      <c r="W45" s="5"/>
      <c r="X45" s="5"/>
      <c r="Y45" s="5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x14ac:dyDescent="0.25">
      <c r="A46" s="59">
        <f t="shared" si="0"/>
        <v>30</v>
      </c>
      <c r="B46" s="6" t="s">
        <v>733</v>
      </c>
      <c r="C46" s="5">
        <f t="shared" si="1"/>
        <v>17500.05</v>
      </c>
      <c r="D46" s="5">
        <f t="shared" si="2"/>
        <v>0</v>
      </c>
      <c r="E46" s="5"/>
      <c r="F46" s="5"/>
      <c r="G46" s="5">
        <f>ROUND(SUM(C46:F46)/2,0)</f>
        <v>8750</v>
      </c>
      <c r="H46" s="5"/>
      <c r="I46" s="5">
        <f t="shared" si="3"/>
        <v>0</v>
      </c>
      <c r="J46" s="5">
        <f t="shared" si="3"/>
        <v>0</v>
      </c>
      <c r="K46" s="5">
        <f t="shared" si="3"/>
        <v>8750.0249999999996</v>
      </c>
      <c r="L46" s="5"/>
      <c r="M46" s="27">
        <v>0</v>
      </c>
      <c r="N46" s="27">
        <f>SUMIF(OPCO_1901001!$A$49:$A$76,$B46,OPCO_1901001!$K$49:$K$76)</f>
        <v>0</v>
      </c>
      <c r="O46" s="27">
        <f>SUMIF(OPCO_1901001!$A$3:$A$48,$B46,OPCO_1901001!$K$3:$K$48)</f>
        <v>17500.05</v>
      </c>
      <c r="P46" s="5"/>
      <c r="Q46" s="27">
        <v>0</v>
      </c>
      <c r="R46" s="27">
        <f>SUMIF(OPCO_1901001!$A$49:$A$76,$B46,OPCO_1901001!$L$49:$L$76)</f>
        <v>0</v>
      </c>
      <c r="S46" s="27">
        <f>SUMIF(OPCO_1901001!$A$3:$A$48,$B46,OPCO_1901001!$L$3:$L$48)</f>
        <v>0</v>
      </c>
      <c r="T46" s="5"/>
      <c r="U46" s="5"/>
      <c r="V46" s="5"/>
      <c r="W46" s="5"/>
      <c r="X46" s="5"/>
      <c r="Y46" s="5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x14ac:dyDescent="0.25">
      <c r="A47" s="59">
        <f t="shared" si="0"/>
        <v>31</v>
      </c>
      <c r="B47" s="5" t="s">
        <v>732</v>
      </c>
      <c r="C47" s="5">
        <f t="shared" si="1"/>
        <v>2905629.02</v>
      </c>
      <c r="D47" s="5">
        <f t="shared" si="2"/>
        <v>3120068.0500000003</v>
      </c>
      <c r="E47" s="5"/>
      <c r="F47" s="5"/>
      <c r="G47" s="5">
        <f t="shared" si="4"/>
        <v>3012849</v>
      </c>
      <c r="H47" s="5"/>
      <c r="I47" s="5">
        <f t="shared" si="3"/>
        <v>0</v>
      </c>
      <c r="J47" s="5">
        <f t="shared" si="3"/>
        <v>-137472.94500000001</v>
      </c>
      <c r="K47" s="5">
        <f t="shared" si="3"/>
        <v>3150321.4800000004</v>
      </c>
      <c r="L47" s="5"/>
      <c r="M47" s="27">
        <v>0</v>
      </c>
      <c r="N47" s="27">
        <f>SUMIF(OPCO_1901001!$A$49:$A$76,$B47,OPCO_1901001!$K$49:$K$76)</f>
        <v>-134762.95000000001</v>
      </c>
      <c r="O47" s="27">
        <f>SUMIF(OPCO_1901001!$A$3:$A$48,$B47,OPCO_1901001!$K$3:$K$48)</f>
        <v>3040391.97</v>
      </c>
      <c r="P47" s="5"/>
      <c r="Q47" s="27">
        <v>0</v>
      </c>
      <c r="R47" s="27">
        <f>SUMIF(OPCO_1901001!$A$49:$A$76,$B47,OPCO_1901001!$L$49:$L$76)</f>
        <v>-140182.94</v>
      </c>
      <c r="S47" s="27">
        <f>SUMIF(OPCO_1901001!$A$3:$A$48,$B47,OPCO_1901001!$L$3:$L$48)</f>
        <v>3260250.99</v>
      </c>
      <c r="T47" s="5"/>
      <c r="U47" s="5"/>
      <c r="V47" s="5"/>
      <c r="W47" s="5"/>
      <c r="X47" s="5"/>
      <c r="Y47" s="5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x14ac:dyDescent="0.25">
      <c r="A48" s="59">
        <f t="shared" si="0"/>
        <v>32</v>
      </c>
      <c r="B48" s="5" t="s">
        <v>731</v>
      </c>
      <c r="C48" s="5">
        <f t="shared" si="1"/>
        <v>25792.03</v>
      </c>
      <c r="D48" s="5">
        <f t="shared" si="2"/>
        <v>33620.959999999999</v>
      </c>
      <c r="E48" s="5"/>
      <c r="F48" s="5"/>
      <c r="G48" s="5">
        <f>ROUND(SUM(C48:F48)/2,0)</f>
        <v>29706</v>
      </c>
      <c r="H48" s="5"/>
      <c r="I48" s="5">
        <f t="shared" si="3"/>
        <v>0</v>
      </c>
      <c r="J48" s="5">
        <f t="shared" si="3"/>
        <v>0</v>
      </c>
      <c r="K48" s="5">
        <f t="shared" si="3"/>
        <v>29706.494999999999</v>
      </c>
      <c r="L48" s="5"/>
      <c r="M48" s="27">
        <v>0</v>
      </c>
      <c r="N48" s="27">
        <f>SUMIF(OPCO_1901001!$A$49:$A$76,$B48,OPCO_1901001!$K$49:$K$76)</f>
        <v>0</v>
      </c>
      <c r="O48" s="27">
        <f>SUMIF(OPCO_1901001!$A$3:$A$48,$B48,OPCO_1901001!$K$3:$K$48)</f>
        <v>25792.03</v>
      </c>
      <c r="P48" s="5"/>
      <c r="Q48" s="27">
        <v>0</v>
      </c>
      <c r="R48" s="27">
        <f>SUMIF(OPCO_1901001!$A$49:$A$76,$B48,OPCO_1901001!$L$49:$L$76)</f>
        <v>0</v>
      </c>
      <c r="S48" s="27">
        <f>SUMIF(OPCO_1901001!$A$3:$A$48,$B48,OPCO_1901001!$L$3:$L$48)</f>
        <v>33620.959999999999</v>
      </c>
      <c r="T48" s="5"/>
      <c r="U48" s="5"/>
      <c r="V48" s="5"/>
      <c r="W48" s="5"/>
      <c r="X48" s="5"/>
      <c r="Y48" s="5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x14ac:dyDescent="0.25">
      <c r="A49" s="59">
        <f t="shared" si="0"/>
        <v>33</v>
      </c>
      <c r="B49" s="5" t="s">
        <v>1409</v>
      </c>
      <c r="C49" s="5">
        <f t="shared" ref="C49:C80" si="5">SUM(M49:O49)</f>
        <v>0</v>
      </c>
      <c r="D49" s="5">
        <f t="shared" si="2"/>
        <v>0</v>
      </c>
      <c r="E49" s="5"/>
      <c r="F49" s="5"/>
      <c r="G49" s="5">
        <f t="shared" si="4"/>
        <v>0</v>
      </c>
      <c r="H49" s="5"/>
      <c r="I49" s="5">
        <f t="shared" ref="I49:K80" si="6">(M49+Q49)/2</f>
        <v>0</v>
      </c>
      <c r="J49" s="5">
        <f t="shared" si="6"/>
        <v>0</v>
      </c>
      <c r="K49" s="5">
        <f t="shared" si="6"/>
        <v>0</v>
      </c>
      <c r="L49" s="5"/>
      <c r="M49" s="27">
        <v>0</v>
      </c>
      <c r="N49" s="27">
        <f>SUMIF(OPCO_1901001!$A$49:$A$76,$B49,OPCO_1901001!$K$49:$K$76)</f>
        <v>0</v>
      </c>
      <c r="O49" s="27">
        <f>SUMIF(OPCO_1901001!$A$3:$A$48,$B49,OPCO_1901001!$K$3:$K$48)</f>
        <v>0</v>
      </c>
      <c r="P49" s="5"/>
      <c r="Q49" s="27">
        <v>0</v>
      </c>
      <c r="R49" s="27">
        <f>SUMIF(OPCO_1901001!$A$49:$A$76,$B49,OPCO_1901001!$L$49:$L$76)</f>
        <v>0</v>
      </c>
      <c r="S49" s="27">
        <f>SUMIF(OPCO_1901001!$A$3:$A$48,$B49,OPCO_1901001!$L$3:$L$48)</f>
        <v>0</v>
      </c>
      <c r="T49" s="5"/>
      <c r="U49" s="5"/>
      <c r="V49" s="5"/>
      <c r="W49" s="5"/>
      <c r="X49" s="5"/>
      <c r="Y49" s="5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x14ac:dyDescent="0.25">
      <c r="A50" s="59">
        <f t="shared" si="0"/>
        <v>34</v>
      </c>
      <c r="B50" s="5" t="s">
        <v>1410</v>
      </c>
      <c r="C50" s="5">
        <f t="shared" si="5"/>
        <v>350000</v>
      </c>
      <c r="D50" s="5">
        <f t="shared" si="2"/>
        <v>0</v>
      </c>
      <c r="E50" s="5"/>
      <c r="F50" s="5"/>
      <c r="G50" s="5">
        <f t="shared" si="4"/>
        <v>175000</v>
      </c>
      <c r="H50" s="5"/>
      <c r="I50" s="5">
        <f t="shared" si="6"/>
        <v>0</v>
      </c>
      <c r="J50" s="5">
        <f t="shared" si="6"/>
        <v>0</v>
      </c>
      <c r="K50" s="5">
        <f t="shared" si="6"/>
        <v>175000</v>
      </c>
      <c r="L50" s="5"/>
      <c r="M50" s="27">
        <v>0</v>
      </c>
      <c r="N50" s="27">
        <f>SUMIF(OPCO_1901001!$A$49:$A$76,$B50,OPCO_1901001!$K$49:$K$76)</f>
        <v>0</v>
      </c>
      <c r="O50" s="27">
        <f>SUMIF(OPCO_1901001!$A$3:$A$48,$B50,OPCO_1901001!$K$3:$K$48)</f>
        <v>350000</v>
      </c>
      <c r="P50" s="5"/>
      <c r="Q50" s="27">
        <v>0</v>
      </c>
      <c r="R50" s="27">
        <f>SUMIF(OPCO_1901001!$A$49:$A$76,$B50,OPCO_1901001!$L$49:$L$76)</f>
        <v>0</v>
      </c>
      <c r="S50" s="27">
        <f>SUMIF(OPCO_1901001!$A$3:$A$48,$B50,OPCO_1901001!$L$3:$L$48)</f>
        <v>0</v>
      </c>
      <c r="T50" s="5"/>
      <c r="U50" s="5"/>
      <c r="V50" s="5"/>
      <c r="W50" s="5"/>
      <c r="X50" s="5"/>
      <c r="Y50" s="5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x14ac:dyDescent="0.25">
      <c r="A51" s="59">
        <f t="shared" si="0"/>
        <v>35</v>
      </c>
      <c r="B51" s="5" t="s">
        <v>1411</v>
      </c>
      <c r="C51" s="5">
        <f t="shared" si="5"/>
        <v>350000</v>
      </c>
      <c r="D51" s="5">
        <f t="shared" si="2"/>
        <v>350000</v>
      </c>
      <c r="E51" s="5"/>
      <c r="F51" s="5"/>
      <c r="G51" s="5">
        <f t="shared" si="4"/>
        <v>350000</v>
      </c>
      <c r="H51" s="5"/>
      <c r="I51" s="5">
        <f t="shared" si="6"/>
        <v>0</v>
      </c>
      <c r="J51" s="5">
        <f t="shared" si="6"/>
        <v>0</v>
      </c>
      <c r="K51" s="5">
        <f t="shared" si="6"/>
        <v>350000</v>
      </c>
      <c r="L51" s="5"/>
      <c r="M51" s="27">
        <v>0</v>
      </c>
      <c r="N51" s="27">
        <f>SUMIF(OPCO_1901001!$A$49:$A$76,$B51,OPCO_1901001!$K$49:$K$76)</f>
        <v>0</v>
      </c>
      <c r="O51" s="27">
        <f>SUMIF(OPCO_1901001!$A$3:$A$48,$B51,OPCO_1901001!$K$3:$K$48)</f>
        <v>350000</v>
      </c>
      <c r="P51" s="5"/>
      <c r="Q51" s="27">
        <v>0</v>
      </c>
      <c r="R51" s="27">
        <f>SUMIF(OPCO_1901001!$A$49:$A$76,$B51,OPCO_1901001!$L$49:$L$76)</f>
        <v>0</v>
      </c>
      <c r="S51" s="27">
        <f>SUMIF(OPCO_1901001!$A$3:$A$48,$B51,OPCO_1901001!$L$3:$L$48)</f>
        <v>350000</v>
      </c>
      <c r="T51" s="5"/>
      <c r="U51" s="5"/>
      <c r="V51" s="5"/>
      <c r="W51" s="5"/>
      <c r="X51" s="5"/>
      <c r="Y51" s="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x14ac:dyDescent="0.25">
      <c r="A52" s="59">
        <f t="shared" si="0"/>
        <v>36</v>
      </c>
      <c r="B52" s="5" t="s">
        <v>1412</v>
      </c>
      <c r="C52" s="5">
        <f t="shared" si="5"/>
        <v>1400000</v>
      </c>
      <c r="D52" s="5">
        <f t="shared" si="2"/>
        <v>1400000</v>
      </c>
      <c r="E52" s="5"/>
      <c r="F52" s="5"/>
      <c r="G52" s="5">
        <f t="shared" si="4"/>
        <v>1400000</v>
      </c>
      <c r="H52" s="5"/>
      <c r="I52" s="5">
        <f t="shared" si="6"/>
        <v>0</v>
      </c>
      <c r="J52" s="5">
        <f t="shared" si="6"/>
        <v>0</v>
      </c>
      <c r="K52" s="5">
        <f t="shared" si="6"/>
        <v>1400000</v>
      </c>
      <c r="L52" s="5"/>
      <c r="M52" s="27">
        <v>0</v>
      </c>
      <c r="N52" s="27">
        <f>SUMIF(OPCO_1901001!$A$49:$A$76,$B52,OPCO_1901001!$K$49:$K$76)</f>
        <v>0</v>
      </c>
      <c r="O52" s="27">
        <f>SUMIF(OPCO_1901001!$A$3:$A$48,$B52,OPCO_1901001!$K$3:$K$48)</f>
        <v>1400000</v>
      </c>
      <c r="P52" s="5"/>
      <c r="Q52" s="27">
        <v>0</v>
      </c>
      <c r="R52" s="27">
        <f>SUMIF(OPCO_1901001!$A$49:$A$76,$B52,OPCO_1901001!$L$49:$L$76)</f>
        <v>0</v>
      </c>
      <c r="S52" s="27">
        <f>SUMIF(OPCO_1901001!$A$3:$A$48,$B52,OPCO_1901001!$L$3:$L$48)</f>
        <v>1400000</v>
      </c>
      <c r="T52" s="5"/>
      <c r="U52" s="5"/>
      <c r="V52" s="5"/>
      <c r="W52" s="5"/>
      <c r="X52" s="5"/>
      <c r="Y52" s="5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x14ac:dyDescent="0.25">
      <c r="A53" s="59">
        <f t="shared" si="0"/>
        <v>37</v>
      </c>
      <c r="B53" s="5" t="s">
        <v>1413</v>
      </c>
      <c r="C53" s="5">
        <f t="shared" si="5"/>
        <v>1355911.6</v>
      </c>
      <c r="D53" s="5">
        <f t="shared" si="2"/>
        <v>866051.76</v>
      </c>
      <c r="E53" s="5"/>
      <c r="F53" s="5"/>
      <c r="G53" s="5">
        <f t="shared" si="4"/>
        <v>1110982</v>
      </c>
      <c r="H53" s="5"/>
      <c r="I53" s="5">
        <f t="shared" si="6"/>
        <v>0</v>
      </c>
      <c r="J53" s="5">
        <f t="shared" si="6"/>
        <v>0</v>
      </c>
      <c r="K53" s="5">
        <f t="shared" si="6"/>
        <v>1110981.6800000002</v>
      </c>
      <c r="L53" s="5"/>
      <c r="M53" s="27">
        <v>0</v>
      </c>
      <c r="N53" s="27">
        <f>SUMIF(OPCO_1901001!$A$49:$A$76,$B53,OPCO_1901001!$K$49:$K$76)</f>
        <v>0</v>
      </c>
      <c r="O53" s="27">
        <f>SUMIF(OPCO_1901001!$A$3:$A$48,$B53,OPCO_1901001!$K$3:$K$48)</f>
        <v>1355911.6</v>
      </c>
      <c r="P53" s="5"/>
      <c r="Q53" s="27">
        <v>0</v>
      </c>
      <c r="R53" s="27">
        <f>SUMIF(OPCO_1901001!$A$49:$A$76,$B53,OPCO_1901001!$L$49:$L$76)</f>
        <v>0</v>
      </c>
      <c r="S53" s="27">
        <f>SUMIF(OPCO_1901001!$A$3:$A$48,$B53,OPCO_1901001!$L$3:$L$48)</f>
        <v>866051.76</v>
      </c>
      <c r="T53" s="5"/>
      <c r="U53" s="5"/>
      <c r="V53" s="5"/>
      <c r="W53" s="5"/>
      <c r="X53" s="5"/>
      <c r="Y53" s="5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x14ac:dyDescent="0.25">
      <c r="A54" s="59">
        <f t="shared" si="0"/>
        <v>38</v>
      </c>
      <c r="B54" s="5" t="s">
        <v>1414</v>
      </c>
      <c r="C54" s="5">
        <f t="shared" si="5"/>
        <v>0</v>
      </c>
      <c r="D54" s="5">
        <f t="shared" si="2"/>
        <v>0</v>
      </c>
      <c r="E54" s="5"/>
      <c r="F54" s="5"/>
      <c r="G54" s="5">
        <f>ROUND(SUM(C54:F54)/2,0)</f>
        <v>0</v>
      </c>
      <c r="H54" s="5"/>
      <c r="I54" s="5">
        <f t="shared" si="6"/>
        <v>0</v>
      </c>
      <c r="J54" s="5">
        <f t="shared" si="6"/>
        <v>0</v>
      </c>
      <c r="K54" s="5">
        <f t="shared" si="6"/>
        <v>0</v>
      </c>
      <c r="L54" s="5"/>
      <c r="M54" s="27">
        <v>0</v>
      </c>
      <c r="N54" s="27">
        <f>SUMIF(OPCO_1901001!$A$49:$A$76,$B54,OPCO_1901001!$K$49:$K$76)</f>
        <v>0</v>
      </c>
      <c r="O54" s="27">
        <f>SUMIF(OPCO_1901001!$A$3:$A$48,$B54,OPCO_1901001!$K$3:$K$48)</f>
        <v>0</v>
      </c>
      <c r="P54" s="5"/>
      <c r="Q54" s="27">
        <v>0</v>
      </c>
      <c r="R54" s="27">
        <f>SUMIF(OPCO_1901001!$A$49:$A$76,$B54,OPCO_1901001!$L$49:$L$76)</f>
        <v>0</v>
      </c>
      <c r="S54" s="27">
        <f>SUMIF(OPCO_1901001!$A$3:$A$48,$B54,OPCO_1901001!$L$3:$L$48)</f>
        <v>0</v>
      </c>
      <c r="T54" s="5"/>
      <c r="U54" s="5"/>
      <c r="V54" s="5"/>
      <c r="W54" s="5"/>
      <c r="X54" s="5"/>
      <c r="Y54" s="5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x14ac:dyDescent="0.25">
      <c r="A55" s="59">
        <f t="shared" si="0"/>
        <v>39</v>
      </c>
      <c r="B55" s="6" t="s">
        <v>1161</v>
      </c>
      <c r="C55" s="5">
        <f t="shared" si="5"/>
        <v>0</v>
      </c>
      <c r="D55" s="5">
        <f t="shared" si="2"/>
        <v>0</v>
      </c>
      <c r="E55" s="5"/>
      <c r="F55" s="5"/>
      <c r="G55" s="5">
        <f>ROUND(SUM(C55:F55)/2,0)</f>
        <v>0</v>
      </c>
      <c r="H55" s="5"/>
      <c r="I55" s="5">
        <f t="shared" si="6"/>
        <v>0</v>
      </c>
      <c r="J55" s="5">
        <f t="shared" si="6"/>
        <v>0</v>
      </c>
      <c r="K55" s="5">
        <f t="shared" si="6"/>
        <v>0</v>
      </c>
      <c r="L55" s="5"/>
      <c r="M55" s="27">
        <v>0</v>
      </c>
      <c r="N55" s="27">
        <f>SUMIF(OPCO_1901001!$A$49:$A$76,$B55,OPCO_1901001!$K$49:$K$76)</f>
        <v>0</v>
      </c>
      <c r="O55" s="27">
        <f>SUMIF(OPCO_1901001!$A$3:$A$48,$B55,OPCO_1901001!$K$3:$K$48)</f>
        <v>0</v>
      </c>
      <c r="P55" s="5"/>
      <c r="Q55" s="27">
        <v>0</v>
      </c>
      <c r="R55" s="27">
        <f>SUMIF(OPCO_1901001!$A$49:$A$76,$B55,OPCO_1901001!$L$49:$L$76)</f>
        <v>0</v>
      </c>
      <c r="S55" s="27">
        <f>SUMIF(OPCO_1901001!$A$3:$A$48,$B55,OPCO_1901001!$L$3:$L$48)</f>
        <v>0</v>
      </c>
      <c r="T55" s="5"/>
      <c r="U55" s="5"/>
      <c r="V55" s="5"/>
      <c r="W55" s="5"/>
      <c r="X55" s="5"/>
      <c r="Y55" s="5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x14ac:dyDescent="0.25">
      <c r="A56" s="59">
        <f t="shared" si="0"/>
        <v>40</v>
      </c>
      <c r="B56" s="6" t="s">
        <v>1415</v>
      </c>
      <c r="C56" s="5">
        <f t="shared" si="5"/>
        <v>0</v>
      </c>
      <c r="D56" s="5">
        <f t="shared" si="2"/>
        <v>0</v>
      </c>
      <c r="E56" s="5"/>
      <c r="F56" s="5"/>
      <c r="G56" s="5">
        <f t="shared" si="4"/>
        <v>0</v>
      </c>
      <c r="H56" s="5"/>
      <c r="I56" s="5">
        <f t="shared" si="6"/>
        <v>0</v>
      </c>
      <c r="J56" s="5">
        <f t="shared" si="6"/>
        <v>0</v>
      </c>
      <c r="K56" s="5">
        <f t="shared" si="6"/>
        <v>0</v>
      </c>
      <c r="L56" s="5"/>
      <c r="M56" s="27">
        <v>0</v>
      </c>
      <c r="N56" s="27">
        <f>SUMIF(OPCO_1901001!$A$49:$A$76,$B56,OPCO_1901001!$K$49:$K$76)</f>
        <v>0</v>
      </c>
      <c r="O56" s="27">
        <f>SUMIF(OPCO_1901001!$A$3:$A$48,$B56,OPCO_1901001!$K$3:$K$48)</f>
        <v>0</v>
      </c>
      <c r="P56" s="5"/>
      <c r="Q56" s="27">
        <v>0</v>
      </c>
      <c r="R56" s="27">
        <f>SUMIF(OPCO_1901001!$A$49:$A$76,$B56,OPCO_1901001!$L$49:$L$76)</f>
        <v>0</v>
      </c>
      <c r="S56" s="27">
        <f>SUMIF(OPCO_1901001!$A$3:$A$48,$B56,OPCO_1901001!$L$3:$L$48)</f>
        <v>0</v>
      </c>
      <c r="T56" s="5"/>
      <c r="U56" s="5"/>
      <c r="V56" s="5"/>
      <c r="W56" s="5"/>
      <c r="X56" s="5"/>
      <c r="Y56" s="5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x14ac:dyDescent="0.25">
      <c r="A57" s="59">
        <f t="shared" si="0"/>
        <v>41</v>
      </c>
      <c r="B57" s="5" t="s">
        <v>729</v>
      </c>
      <c r="C57" s="5">
        <f t="shared" si="5"/>
        <v>0</v>
      </c>
      <c r="D57" s="5">
        <f t="shared" si="2"/>
        <v>0</v>
      </c>
      <c r="E57" s="5"/>
      <c r="F57" s="5"/>
      <c r="G57" s="5">
        <f t="shared" si="4"/>
        <v>0</v>
      </c>
      <c r="H57" s="5"/>
      <c r="I57" s="5">
        <f t="shared" si="6"/>
        <v>0</v>
      </c>
      <c r="J57" s="5">
        <f t="shared" si="6"/>
        <v>0</v>
      </c>
      <c r="K57" s="5">
        <f t="shared" si="6"/>
        <v>0</v>
      </c>
      <c r="L57" s="5"/>
      <c r="M57" s="27">
        <f>-8090+8090</f>
        <v>0</v>
      </c>
      <c r="N57" s="27">
        <f>SUMIF(OPCO_1901001!$A$49:$A$76,$B57,OPCO_1901001!$K$49:$K$76)</f>
        <v>0</v>
      </c>
      <c r="O57" s="27">
        <f>SUMIF(OPCO_1901001!$A$3:$A$48,$B57,OPCO_1901001!$K$3:$K$48)</f>
        <v>0</v>
      </c>
      <c r="P57" s="5"/>
      <c r="Q57" s="27">
        <f>-8090+8090</f>
        <v>0</v>
      </c>
      <c r="R57" s="27">
        <f>SUMIF(OPCO_1901001!$A$49:$A$76,$B57,OPCO_1901001!$L$49:$L$76)</f>
        <v>0</v>
      </c>
      <c r="S57" s="27">
        <f>SUMIF(OPCO_1901001!$A$3:$A$48,$B57,OPCO_1901001!$L$3:$L$48)</f>
        <v>0</v>
      </c>
      <c r="T57" s="5"/>
      <c r="U57" s="5"/>
      <c r="V57" s="5"/>
      <c r="W57" s="5"/>
      <c r="X57" s="5"/>
      <c r="Y57" s="5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x14ac:dyDescent="0.25">
      <c r="A58" s="59">
        <f t="shared" si="0"/>
        <v>42</v>
      </c>
      <c r="B58" s="6" t="s">
        <v>728</v>
      </c>
      <c r="C58" s="5">
        <f t="shared" si="5"/>
        <v>-72068.999999999971</v>
      </c>
      <c r="D58" s="5">
        <f t="shared" si="2"/>
        <v>-31310.099999999977</v>
      </c>
      <c r="E58" s="5"/>
      <c r="F58" s="5"/>
      <c r="G58" s="5">
        <f t="shared" si="4"/>
        <v>-51690</v>
      </c>
      <c r="H58" s="5"/>
      <c r="I58" s="5">
        <f t="shared" si="6"/>
        <v>0</v>
      </c>
      <c r="J58" s="5">
        <f t="shared" si="6"/>
        <v>-48481.224999999977</v>
      </c>
      <c r="K58" s="5">
        <f t="shared" si="6"/>
        <v>-3208.3250000000007</v>
      </c>
      <c r="L58" s="5"/>
      <c r="M58" s="27">
        <v>0</v>
      </c>
      <c r="N58" s="27">
        <f>SUMIF(OPCO_1901001!$A$49:$A$76,$B58,OPCO_1901001!$K$49:$K$76)</f>
        <v>-48308.849999999977</v>
      </c>
      <c r="O58" s="27">
        <f>SUMIF(OPCO_1901001!$A$3:$A$48,$B58,OPCO_1901001!$K$3:$K$48)</f>
        <v>-23760.15</v>
      </c>
      <c r="P58" s="5"/>
      <c r="Q58" s="27">
        <v>0</v>
      </c>
      <c r="R58" s="27">
        <f>SUMIF(OPCO_1901001!$A$49:$A$76,$B58,OPCO_1901001!$L$49:$L$76)</f>
        <v>-48653.599999999977</v>
      </c>
      <c r="S58" s="27">
        <f>SUMIF(OPCO_1901001!$A$3:$A$48,$B58,OPCO_1901001!$L$3:$L$48)</f>
        <v>17343.5</v>
      </c>
      <c r="T58" s="5"/>
      <c r="U58" s="5"/>
      <c r="V58" s="5"/>
      <c r="W58" s="5"/>
      <c r="X58" s="5"/>
      <c r="Y58" s="5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x14ac:dyDescent="0.25">
      <c r="A59" s="59">
        <f t="shared" si="0"/>
        <v>43</v>
      </c>
      <c r="B59" s="6" t="s">
        <v>727</v>
      </c>
      <c r="C59" s="5">
        <f t="shared" si="5"/>
        <v>-195999.35</v>
      </c>
      <c r="D59" s="5">
        <f t="shared" si="2"/>
        <v>-195237.75</v>
      </c>
      <c r="E59" s="5"/>
      <c r="F59" s="5"/>
      <c r="G59" s="5">
        <f t="shared" si="4"/>
        <v>-195619</v>
      </c>
      <c r="H59" s="5"/>
      <c r="I59" s="5">
        <f t="shared" si="6"/>
        <v>0</v>
      </c>
      <c r="J59" s="5">
        <f t="shared" si="6"/>
        <v>95.9</v>
      </c>
      <c r="K59" s="5">
        <f t="shared" si="6"/>
        <v>-195714.45</v>
      </c>
      <c r="L59" s="5"/>
      <c r="M59" s="27">
        <v>0</v>
      </c>
      <c r="N59" s="27">
        <f>SUMIF(OPCO_1901001!$A$49:$A$76,$B59,OPCO_1901001!$K$49:$K$76)</f>
        <v>0</v>
      </c>
      <c r="O59" s="27">
        <f>SUMIF(OPCO_1901001!$A$3:$A$48,$B59,OPCO_1901001!$K$3:$K$48)</f>
        <v>-195999.35</v>
      </c>
      <c r="P59" s="5"/>
      <c r="Q59" s="27">
        <v>0</v>
      </c>
      <c r="R59" s="27">
        <f>SUMIF(OPCO_1901001!$A$49:$A$76,$B59,OPCO_1901001!$L$49:$L$76)</f>
        <v>191.8</v>
      </c>
      <c r="S59" s="27">
        <f>SUMIF(OPCO_1901001!$A$3:$A$48,$B59,OPCO_1901001!$L$3:$L$48)</f>
        <v>-195429.55</v>
      </c>
      <c r="T59" s="5"/>
      <c r="U59" s="5"/>
      <c r="V59" s="5"/>
      <c r="W59" s="5"/>
      <c r="X59" s="5"/>
      <c r="Y59" s="5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x14ac:dyDescent="0.25">
      <c r="A60" s="59">
        <f t="shared" si="0"/>
        <v>44</v>
      </c>
      <c r="B60" s="5" t="s">
        <v>726</v>
      </c>
      <c r="C60" s="5">
        <f t="shared" si="5"/>
        <v>-1127246</v>
      </c>
      <c r="D60" s="5">
        <f t="shared" si="2"/>
        <v>0</v>
      </c>
      <c r="E60" s="5"/>
      <c r="F60" s="5"/>
      <c r="G60" s="5">
        <f t="shared" si="4"/>
        <v>-563623</v>
      </c>
      <c r="H60" s="5"/>
      <c r="I60" s="5">
        <f t="shared" si="6"/>
        <v>0</v>
      </c>
      <c r="J60" s="5">
        <f t="shared" si="6"/>
        <v>0</v>
      </c>
      <c r="K60" s="5">
        <f t="shared" si="6"/>
        <v>-563623</v>
      </c>
      <c r="L60" s="5"/>
      <c r="M60" s="27">
        <v>0</v>
      </c>
      <c r="N60" s="27">
        <f>SUMIF(OPCO_1901001!$A$49:$A$76,$B60,OPCO_1901001!$K$49:$K$76)</f>
        <v>0</v>
      </c>
      <c r="O60" s="27">
        <f>SUMIF(OPCO_1901001!$A$3:$A$48,$B60,OPCO_1901001!$K$3:$K$48)</f>
        <v>-1127246</v>
      </c>
      <c r="P60" s="5"/>
      <c r="Q60" s="27">
        <v>0</v>
      </c>
      <c r="R60" s="27">
        <f>SUMIF(OPCO_1901001!$A$49:$A$76,$B60,OPCO_1901001!$L$49:$L$76)</f>
        <v>0</v>
      </c>
      <c r="S60" s="27">
        <f>SUMIF(OPCO_1901001!$A$3:$A$48,$B60,OPCO_1901001!$L$3:$L$48)</f>
        <v>0</v>
      </c>
      <c r="T60" s="5"/>
      <c r="U60" s="5"/>
      <c r="V60" s="5"/>
      <c r="W60" s="5"/>
      <c r="X60" s="5"/>
      <c r="Y60" s="5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x14ac:dyDescent="0.25">
      <c r="A61" s="59">
        <f t="shared" si="0"/>
        <v>45</v>
      </c>
      <c r="B61" s="5" t="s">
        <v>724</v>
      </c>
      <c r="C61" s="5">
        <f t="shared" si="5"/>
        <v>0</v>
      </c>
      <c r="D61" s="5">
        <f t="shared" si="2"/>
        <v>0</v>
      </c>
      <c r="E61" s="5"/>
      <c r="F61" s="5"/>
      <c r="G61" s="5">
        <f t="shared" si="4"/>
        <v>0</v>
      </c>
      <c r="H61" s="5"/>
      <c r="I61" s="5">
        <f t="shared" si="6"/>
        <v>0</v>
      </c>
      <c r="J61" s="5">
        <f t="shared" si="6"/>
        <v>0</v>
      </c>
      <c r="K61" s="5">
        <f t="shared" si="6"/>
        <v>0</v>
      </c>
      <c r="L61" s="5"/>
      <c r="M61" s="27">
        <v>0</v>
      </c>
      <c r="N61" s="27">
        <f>SUMIF(OPCO_1901001!$A$49:$A$76,$B61,OPCO_1901001!$K$49:$K$76)</f>
        <v>0</v>
      </c>
      <c r="O61" s="27">
        <f>SUMIF(OPCO_1901001!$A$3:$A$48,$B61,OPCO_1901001!$K$3:$K$48)</f>
        <v>0</v>
      </c>
      <c r="P61" s="5"/>
      <c r="Q61" s="27">
        <v>0</v>
      </c>
      <c r="R61" s="27">
        <f>SUMIF(OPCO_1901001!$A$49:$A$76,$B61,OPCO_1901001!$L$49:$L$76)</f>
        <v>0</v>
      </c>
      <c r="S61" s="27">
        <f>SUMIF(OPCO_1901001!$A$3:$A$48,$B61,OPCO_1901001!$L$3:$L$48)</f>
        <v>0</v>
      </c>
      <c r="T61" s="5"/>
      <c r="U61" s="5"/>
      <c r="V61" s="5"/>
      <c r="W61" s="5"/>
      <c r="X61" s="5"/>
      <c r="Y61" s="5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x14ac:dyDescent="0.25">
      <c r="A62" s="59">
        <f t="shared" si="0"/>
        <v>46</v>
      </c>
      <c r="B62" s="6" t="s">
        <v>1416</v>
      </c>
      <c r="C62" s="5">
        <f t="shared" si="5"/>
        <v>0</v>
      </c>
      <c r="D62" s="5">
        <f t="shared" si="2"/>
        <v>0</v>
      </c>
      <c r="E62" s="5"/>
      <c r="F62" s="5"/>
      <c r="G62" s="5">
        <f>ROUND(SUM(C62:F62)/2,0)</f>
        <v>0</v>
      </c>
      <c r="H62" s="5"/>
      <c r="I62" s="5">
        <f t="shared" si="6"/>
        <v>0</v>
      </c>
      <c r="J62" s="5">
        <f t="shared" si="6"/>
        <v>0</v>
      </c>
      <c r="K62" s="5">
        <f t="shared" si="6"/>
        <v>0</v>
      </c>
      <c r="L62" s="5"/>
      <c r="M62" s="27">
        <v>0</v>
      </c>
      <c r="N62" s="27">
        <f>SUMIF(OPCO_1901001!$A$49:$A$76,$B62,OPCO_1901001!$K$49:$K$76)</f>
        <v>0</v>
      </c>
      <c r="O62" s="27">
        <f>SUMIF(OPCO_1901001!$A$3:$A$48,$B62,OPCO_1901001!$K$3:$K$48)</f>
        <v>0</v>
      </c>
      <c r="P62" s="5"/>
      <c r="Q62" s="27">
        <v>0</v>
      </c>
      <c r="R62" s="27">
        <f>SUMIF(OPCO_1901001!$A$49:$A$76,$B62,OPCO_1901001!$L$49:$L$76)</f>
        <v>0</v>
      </c>
      <c r="S62" s="27">
        <f>SUMIF(OPCO_1901001!$A$3:$A$48,$B62,OPCO_1901001!$L$3:$L$48)</f>
        <v>0</v>
      </c>
      <c r="T62" s="5"/>
      <c r="U62" s="5"/>
      <c r="V62" s="5"/>
      <c r="W62" s="5"/>
      <c r="X62" s="5"/>
      <c r="Y62" s="5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x14ac:dyDescent="0.25">
      <c r="A63" s="59">
        <f t="shared" si="0"/>
        <v>47</v>
      </c>
      <c r="B63" s="6" t="s">
        <v>725</v>
      </c>
      <c r="C63" s="5">
        <f t="shared" si="5"/>
        <v>0</v>
      </c>
      <c r="D63" s="5">
        <f t="shared" si="2"/>
        <v>0</v>
      </c>
      <c r="E63" s="5"/>
      <c r="F63" s="5"/>
      <c r="G63" s="5">
        <f t="shared" si="4"/>
        <v>0</v>
      </c>
      <c r="H63" s="5"/>
      <c r="I63" s="5">
        <f t="shared" si="6"/>
        <v>0</v>
      </c>
      <c r="J63" s="5">
        <f t="shared" si="6"/>
        <v>0</v>
      </c>
      <c r="K63" s="5">
        <f t="shared" si="6"/>
        <v>0</v>
      </c>
      <c r="L63" s="5"/>
      <c r="M63" s="27">
        <v>0</v>
      </c>
      <c r="N63" s="27">
        <f>SUMIF(OPCO_1901001!$A$49:$A$76,$B63,OPCO_1901001!$K$49:$K$76)</f>
        <v>0</v>
      </c>
      <c r="O63" s="27">
        <f>SUMIF(OPCO_1901001!$A$3:$A$48,$B63,OPCO_1901001!$K$3:$K$48)</f>
        <v>0</v>
      </c>
      <c r="P63" s="5"/>
      <c r="Q63" s="27">
        <v>0</v>
      </c>
      <c r="R63" s="27">
        <f>SUMIF(OPCO_1901001!$A$49:$A$76,$B63,OPCO_1901001!$L$49:$L$76)</f>
        <v>0</v>
      </c>
      <c r="S63" s="27">
        <f>SUMIF(OPCO_1901001!$A$3:$A$48,$B63,OPCO_1901001!$L$3:$L$48)</f>
        <v>0</v>
      </c>
      <c r="T63" s="5"/>
      <c r="U63" s="5"/>
      <c r="V63" s="5"/>
      <c r="W63" s="5"/>
      <c r="X63" s="5"/>
      <c r="Y63" s="5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x14ac:dyDescent="0.25">
      <c r="A64" s="59">
        <f t="shared" si="0"/>
        <v>48</v>
      </c>
      <c r="B64" s="6" t="s">
        <v>1417</v>
      </c>
      <c r="C64" s="5">
        <f t="shared" si="5"/>
        <v>0</v>
      </c>
      <c r="D64" s="5">
        <f t="shared" si="2"/>
        <v>0</v>
      </c>
      <c r="E64" s="5"/>
      <c r="F64" s="5"/>
      <c r="G64" s="5">
        <f t="shared" si="4"/>
        <v>0</v>
      </c>
      <c r="H64" s="5"/>
      <c r="I64" s="5">
        <f t="shared" si="6"/>
        <v>0</v>
      </c>
      <c r="J64" s="5">
        <f t="shared" si="6"/>
        <v>0</v>
      </c>
      <c r="K64" s="5">
        <f t="shared" si="6"/>
        <v>0</v>
      </c>
      <c r="L64" s="5"/>
      <c r="M64" s="27">
        <v>0</v>
      </c>
      <c r="N64" s="27">
        <f>SUMIF(OPCO_1901001!$A$49:$A$76,$B64,OPCO_1901001!$K$49:$K$76)</f>
        <v>0</v>
      </c>
      <c r="O64" s="27">
        <f>SUMIF(OPCO_1901001!$A$3:$A$48,$B64,OPCO_1901001!$K$3:$K$48)</f>
        <v>0</v>
      </c>
      <c r="P64" s="5"/>
      <c r="Q64" s="27">
        <v>0</v>
      </c>
      <c r="R64" s="27">
        <f>SUMIF(OPCO_1901001!$A$49:$A$76,$B64,OPCO_1901001!$L$49:$L$76)</f>
        <v>0</v>
      </c>
      <c r="S64" s="27">
        <f>SUMIF(OPCO_1901001!$A$3:$A$48,$B64,OPCO_1901001!$L$3:$L$48)</f>
        <v>0</v>
      </c>
      <c r="T64" s="5"/>
      <c r="U64" s="5"/>
      <c r="V64" s="5"/>
      <c r="W64" s="5"/>
      <c r="X64" s="5"/>
      <c r="Y64" s="5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x14ac:dyDescent="0.25">
      <c r="A65" s="59">
        <f t="shared" si="0"/>
        <v>49</v>
      </c>
      <c r="B65" s="6" t="s">
        <v>1418</v>
      </c>
      <c r="C65" s="5">
        <f t="shared" si="5"/>
        <v>-11699.65</v>
      </c>
      <c r="D65" s="5">
        <f t="shared" si="2"/>
        <v>2159.0700000000002</v>
      </c>
      <c r="E65" s="5"/>
      <c r="F65" s="5"/>
      <c r="G65" s="5">
        <f>ROUND(SUM(C65:F65)/2,0)</f>
        <v>-4770</v>
      </c>
      <c r="H65" s="5"/>
      <c r="I65" s="5">
        <f t="shared" si="6"/>
        <v>0</v>
      </c>
      <c r="J65" s="5">
        <f t="shared" si="6"/>
        <v>-4770.29</v>
      </c>
      <c r="K65" s="5">
        <f t="shared" si="6"/>
        <v>0</v>
      </c>
      <c r="L65" s="5"/>
      <c r="M65" s="27">
        <v>0</v>
      </c>
      <c r="N65" s="27">
        <f>SUMIF(OPCO_1901001!$A$49:$A$76,$B65,OPCO_1901001!$K$49:$K$76)</f>
        <v>-11699.65</v>
      </c>
      <c r="O65" s="27">
        <f>SUMIF(OPCO_1901001!$A$3:$A$48,$B65,OPCO_1901001!$K$3:$K$48)</f>
        <v>0</v>
      </c>
      <c r="P65" s="5"/>
      <c r="Q65" s="27">
        <v>0</v>
      </c>
      <c r="R65" s="27">
        <f>SUMIF(OPCO_1901001!$A$49:$A$76,$B65,OPCO_1901001!$L$49:$L$76)</f>
        <v>2159.0700000000002</v>
      </c>
      <c r="S65" s="27">
        <f>SUMIF(OPCO_1901001!$A$3:$A$48,$B65,OPCO_1901001!$L$3:$L$48)</f>
        <v>0</v>
      </c>
      <c r="T65" s="5"/>
      <c r="U65" s="5"/>
      <c r="V65" s="5"/>
      <c r="W65" s="5"/>
      <c r="X65" s="5"/>
      <c r="Y65" s="5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x14ac:dyDescent="0.25">
      <c r="A66" s="59">
        <f t="shared" si="0"/>
        <v>50</v>
      </c>
      <c r="B66" s="50" t="s">
        <v>721</v>
      </c>
      <c r="C66" s="5">
        <f t="shared" si="5"/>
        <v>0</v>
      </c>
      <c r="D66" s="5">
        <f t="shared" si="2"/>
        <v>0</v>
      </c>
      <c r="E66" s="5"/>
      <c r="F66" s="5"/>
      <c r="G66" s="5">
        <f t="shared" si="4"/>
        <v>0</v>
      </c>
      <c r="H66" s="5"/>
      <c r="I66" s="5">
        <f t="shared" si="6"/>
        <v>0</v>
      </c>
      <c r="J66" s="5">
        <f t="shared" si="6"/>
        <v>0</v>
      </c>
      <c r="K66" s="5">
        <f t="shared" si="6"/>
        <v>0</v>
      </c>
      <c r="L66" s="5"/>
      <c r="M66" s="27">
        <v>0</v>
      </c>
      <c r="N66" s="27">
        <f>SUMIF(OPCO_1901001!$A$49:$A$76,$B66,OPCO_1901001!$K$49:$K$76)</f>
        <v>0</v>
      </c>
      <c r="O66" s="27">
        <f>SUMIF(OPCO_1901001!$A$3:$A$48,$B66,OPCO_1901001!$K$3:$K$48)</f>
        <v>0</v>
      </c>
      <c r="P66" s="5"/>
      <c r="Q66" s="27">
        <v>0</v>
      </c>
      <c r="R66" s="27">
        <f>SUMIF(OPCO_1901001!$A$49:$A$76,$B66,OPCO_1901001!$L$49:$L$76)</f>
        <v>0</v>
      </c>
      <c r="S66" s="27">
        <f>SUMIF(OPCO_1901001!$A$3:$A$48,$B66,OPCO_1901001!$L$3:$L$48)</f>
        <v>0</v>
      </c>
      <c r="T66" s="5"/>
      <c r="U66" s="5"/>
      <c r="V66" s="5"/>
      <c r="W66" s="5"/>
      <c r="X66" s="5"/>
      <c r="Y66" s="5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x14ac:dyDescent="0.25">
      <c r="A67" s="59">
        <f t="shared" si="0"/>
        <v>51</v>
      </c>
      <c r="B67" s="6" t="s">
        <v>1419</v>
      </c>
      <c r="C67" s="5">
        <f t="shared" si="5"/>
        <v>0</v>
      </c>
      <c r="D67" s="5">
        <f t="shared" si="2"/>
        <v>0</v>
      </c>
      <c r="E67" s="5"/>
      <c r="F67" s="5"/>
      <c r="G67" s="5">
        <f t="shared" si="4"/>
        <v>0</v>
      </c>
      <c r="H67" s="5"/>
      <c r="I67" s="5">
        <f t="shared" si="6"/>
        <v>0</v>
      </c>
      <c r="J67" s="5">
        <f t="shared" si="6"/>
        <v>0</v>
      </c>
      <c r="K67" s="5">
        <f t="shared" si="6"/>
        <v>0</v>
      </c>
      <c r="L67" s="5"/>
      <c r="M67" s="27">
        <v>0</v>
      </c>
      <c r="N67" s="27">
        <f>SUMIF(OPCO_1901001!$A$49:$A$76,$B67,OPCO_1901001!$K$49:$K$76)</f>
        <v>0</v>
      </c>
      <c r="O67" s="27">
        <f>SUMIF(OPCO_1901001!$A$3:$A$48,$B67,OPCO_1901001!$K$3:$K$48)</f>
        <v>0</v>
      </c>
      <c r="P67" s="5"/>
      <c r="Q67" s="27">
        <v>0</v>
      </c>
      <c r="R67" s="27">
        <f>SUMIF(OPCO_1901001!$A$49:$A$76,$B67,OPCO_1901001!$L$49:$L$76)</f>
        <v>0</v>
      </c>
      <c r="S67" s="27">
        <f>SUMIF(OPCO_1901001!$A$3:$A$48,$B67,OPCO_1901001!$L$3:$L$48)</f>
        <v>0</v>
      </c>
      <c r="T67" s="5"/>
      <c r="U67" s="5"/>
      <c r="V67" s="5"/>
      <c r="W67" s="5"/>
      <c r="X67" s="5"/>
      <c r="Y67" s="5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x14ac:dyDescent="0.25">
      <c r="A68" s="59">
        <f t="shared" si="0"/>
        <v>52</v>
      </c>
      <c r="B68" s="6" t="s">
        <v>1420</v>
      </c>
      <c r="C68" s="5">
        <f t="shared" si="5"/>
        <v>0</v>
      </c>
      <c r="D68" s="5">
        <f t="shared" si="2"/>
        <v>0</v>
      </c>
      <c r="E68" s="5"/>
      <c r="F68" s="5"/>
      <c r="G68" s="5">
        <f>ROUND(SUM(C68:F68)/2,0)</f>
        <v>0</v>
      </c>
      <c r="H68" s="5"/>
      <c r="I68" s="5">
        <f t="shared" si="6"/>
        <v>0</v>
      </c>
      <c r="J68" s="5">
        <f t="shared" si="6"/>
        <v>0</v>
      </c>
      <c r="K68" s="5">
        <f t="shared" si="6"/>
        <v>0</v>
      </c>
      <c r="L68" s="5"/>
      <c r="M68" s="27">
        <v>0</v>
      </c>
      <c r="N68" s="27">
        <f>SUMIF(OPCO_1901001!$A$49:$A$76,$B68,OPCO_1901001!$K$49:$K$76)</f>
        <v>0</v>
      </c>
      <c r="O68" s="27">
        <f>SUMIF(OPCO_1901001!$A$3:$A$48,$B68,OPCO_1901001!$K$3:$K$48)</f>
        <v>0</v>
      </c>
      <c r="P68" s="5"/>
      <c r="Q68" s="27">
        <v>0</v>
      </c>
      <c r="R68" s="27">
        <f>SUMIF(OPCO_1901001!$A$49:$A$76,$B68,OPCO_1901001!$L$49:$L$76)</f>
        <v>0</v>
      </c>
      <c r="S68" s="27">
        <f>SUMIF(OPCO_1901001!$A$3:$A$48,$B68,OPCO_1901001!$L$3:$L$48)</f>
        <v>0</v>
      </c>
      <c r="T68" s="5"/>
      <c r="U68" s="5"/>
      <c r="V68" s="5"/>
      <c r="W68" s="5"/>
      <c r="X68" s="5"/>
      <c r="Y68" s="5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x14ac:dyDescent="0.25">
      <c r="A69" s="59">
        <f t="shared" si="0"/>
        <v>53</v>
      </c>
      <c r="B69" s="6" t="s">
        <v>109</v>
      </c>
      <c r="C69" s="5">
        <f t="shared" si="5"/>
        <v>-25063.360000000001</v>
      </c>
      <c r="D69" s="5">
        <f t="shared" si="2"/>
        <v>-25063.360000000001</v>
      </c>
      <c r="E69" s="5"/>
      <c r="F69" s="5"/>
      <c r="G69" s="5">
        <f>ROUND(SUM(C69:F69)/2,0)</f>
        <v>-25063</v>
      </c>
      <c r="H69" s="5"/>
      <c r="I69" s="5">
        <f t="shared" si="6"/>
        <v>0</v>
      </c>
      <c r="J69" s="5">
        <f t="shared" si="6"/>
        <v>0</v>
      </c>
      <c r="K69" s="5">
        <f t="shared" si="6"/>
        <v>-25063.360000000001</v>
      </c>
      <c r="L69" s="5"/>
      <c r="M69" s="27">
        <v>0</v>
      </c>
      <c r="N69" s="27">
        <f>SUMIF(OPCO_1901001!$A$49:$A$76,$B69,OPCO_1901001!$K$49:$K$76)</f>
        <v>0</v>
      </c>
      <c r="O69" s="27">
        <f>SUMIF(OPCO_1901001!$A$3:$A$48,$B69,OPCO_1901001!$K$3:$K$48)</f>
        <v>-25063.360000000001</v>
      </c>
      <c r="P69" s="5"/>
      <c r="Q69" s="27">
        <v>0</v>
      </c>
      <c r="R69" s="27">
        <f>SUMIF(OPCO_1901001!$A$49:$A$76,$B69,OPCO_1901001!$L$49:$L$76)</f>
        <v>0</v>
      </c>
      <c r="S69" s="27">
        <f>SUMIF(OPCO_1901001!$A$3:$A$48,$B69,OPCO_1901001!$L$3:$L$48)</f>
        <v>-25063.360000000001</v>
      </c>
      <c r="T69" s="5"/>
      <c r="U69" s="5"/>
      <c r="V69" s="5"/>
      <c r="W69" s="5"/>
      <c r="X69" s="5"/>
      <c r="Y69" s="5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x14ac:dyDescent="0.25">
      <c r="A70" s="59">
        <f t="shared" si="0"/>
        <v>54</v>
      </c>
      <c r="B70" s="6" t="s">
        <v>1421</v>
      </c>
      <c r="C70" s="5">
        <f t="shared" si="5"/>
        <v>8017295.0899999999</v>
      </c>
      <c r="D70" s="5">
        <f t="shared" si="2"/>
        <v>8730269.9600000009</v>
      </c>
      <c r="E70" s="5"/>
      <c r="F70" s="5"/>
      <c r="G70" s="5">
        <f t="shared" si="4"/>
        <v>8373783</v>
      </c>
      <c r="H70" s="5"/>
      <c r="I70" s="5">
        <f t="shared" si="6"/>
        <v>0</v>
      </c>
      <c r="J70" s="5">
        <f t="shared" si="6"/>
        <v>0</v>
      </c>
      <c r="K70" s="5">
        <f t="shared" si="6"/>
        <v>8373782.5250000004</v>
      </c>
      <c r="L70" s="5"/>
      <c r="M70" s="27">
        <v>0</v>
      </c>
      <c r="N70" s="27">
        <f>SUMIF(OPCO_1901001!$A$49:$A$76,$B70,OPCO_1901001!$K$49:$K$76)</f>
        <v>0</v>
      </c>
      <c r="O70" s="27">
        <f>SUMIF(OPCO_1901001!$A$3:$A$48,$B70,OPCO_1901001!$K$3:$K$48)</f>
        <v>8017295.0899999999</v>
      </c>
      <c r="P70" s="5"/>
      <c r="Q70" s="27">
        <v>0</v>
      </c>
      <c r="R70" s="27">
        <f>SUMIF(OPCO_1901001!$A$49:$A$76,$B70,OPCO_1901001!$L$49:$L$76)</f>
        <v>0</v>
      </c>
      <c r="S70" s="27">
        <f>SUMIF(OPCO_1901001!$A$3:$A$48,$B70,OPCO_1901001!$L$3:$L$48)</f>
        <v>8730269.9600000009</v>
      </c>
      <c r="T70" s="5"/>
      <c r="U70" s="5"/>
      <c r="V70" s="5"/>
      <c r="W70" s="5"/>
      <c r="X70" s="5"/>
      <c r="Y70" s="5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x14ac:dyDescent="0.25">
      <c r="A71" s="59">
        <f t="shared" si="0"/>
        <v>55</v>
      </c>
      <c r="B71" s="6" t="s">
        <v>1422</v>
      </c>
      <c r="C71" s="5">
        <f t="shared" si="5"/>
        <v>0</v>
      </c>
      <c r="D71" s="5">
        <f t="shared" si="2"/>
        <v>0</v>
      </c>
      <c r="E71" s="5"/>
      <c r="F71" s="5"/>
      <c r="G71" s="5">
        <f t="shared" si="4"/>
        <v>0</v>
      </c>
      <c r="H71" s="5"/>
      <c r="I71" s="5">
        <f t="shared" si="6"/>
        <v>0</v>
      </c>
      <c r="J71" s="5">
        <f t="shared" si="6"/>
        <v>0</v>
      </c>
      <c r="K71" s="5">
        <f t="shared" si="6"/>
        <v>0</v>
      </c>
      <c r="L71" s="5"/>
      <c r="M71" s="27">
        <v>0</v>
      </c>
      <c r="N71" s="27">
        <f>SUMIF(OPCO_1901001!$A$49:$A$76,$B71,OPCO_1901001!$K$49:$K$76)</f>
        <v>0</v>
      </c>
      <c r="O71" s="27">
        <f>SUMIF(OPCO_1901001!$A$3:$A$48,$B71,OPCO_1901001!$K$3:$K$48)</f>
        <v>0</v>
      </c>
      <c r="P71" s="5"/>
      <c r="Q71" s="27">
        <v>0</v>
      </c>
      <c r="R71" s="27">
        <f>SUMIF(OPCO_1901001!$A$49:$A$76,$B71,OPCO_1901001!$L$49:$L$76)</f>
        <v>0</v>
      </c>
      <c r="S71" s="27">
        <f>SUMIF(OPCO_1901001!$A$3:$A$48,$B71,OPCO_1901001!$L$3:$L$48)</f>
        <v>0</v>
      </c>
      <c r="T71" s="5"/>
      <c r="U71" s="5"/>
      <c r="V71" s="5"/>
      <c r="W71" s="5"/>
      <c r="X71" s="5"/>
      <c r="Y71" s="5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x14ac:dyDescent="0.25">
      <c r="A72" s="59">
        <f t="shared" si="0"/>
        <v>56</v>
      </c>
      <c r="B72" s="6" t="s">
        <v>717</v>
      </c>
      <c r="C72" s="5">
        <f t="shared" si="5"/>
        <v>300407.94</v>
      </c>
      <c r="D72" s="5">
        <f t="shared" si="2"/>
        <v>287459.36</v>
      </c>
      <c r="E72" s="5"/>
      <c r="F72" s="5"/>
      <c r="G72" s="5">
        <f>ROUND(SUM(C72:F72)/2,0)</f>
        <v>293934</v>
      </c>
      <c r="H72" s="5"/>
      <c r="I72" s="5">
        <f t="shared" si="6"/>
        <v>0</v>
      </c>
      <c r="J72" s="5">
        <f t="shared" si="6"/>
        <v>293933.65000000002</v>
      </c>
      <c r="K72" s="5">
        <f t="shared" si="6"/>
        <v>0</v>
      </c>
      <c r="L72" s="5"/>
      <c r="M72" s="27">
        <v>0</v>
      </c>
      <c r="N72" s="27">
        <f>SUMIF(OPCO_1901001!$A$49:$A$76,$B72,OPCO_1901001!$K$49:$K$76)</f>
        <v>300407.94</v>
      </c>
      <c r="O72" s="27">
        <f>SUMIF(OPCO_1901001!$A$3:$A$48,$B72,OPCO_1901001!$K$3:$K$48)</f>
        <v>0</v>
      </c>
      <c r="P72" s="5"/>
      <c r="Q72" s="27">
        <v>0</v>
      </c>
      <c r="R72" s="27">
        <f>SUMIF(OPCO_1901001!$A$49:$A$76,$B72,OPCO_1901001!$L$49:$L$76)</f>
        <v>287459.36</v>
      </c>
      <c r="S72" s="27">
        <f>SUMIF(OPCO_1901001!$A$3:$A$48,$B72,OPCO_1901001!$L$3:$L$48)</f>
        <v>0</v>
      </c>
      <c r="T72" s="5"/>
      <c r="U72" s="5"/>
      <c r="V72" s="5"/>
      <c r="W72" s="5"/>
      <c r="X72" s="5"/>
      <c r="Y72" s="5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x14ac:dyDescent="0.25">
      <c r="A73" s="59">
        <f t="shared" si="0"/>
        <v>57</v>
      </c>
      <c r="B73" s="5" t="s">
        <v>1423</v>
      </c>
      <c r="C73" s="5">
        <f t="shared" si="5"/>
        <v>0</v>
      </c>
      <c r="D73" s="5">
        <f t="shared" si="2"/>
        <v>0</v>
      </c>
      <c r="E73" s="5"/>
      <c r="F73" s="5"/>
      <c r="G73" s="5">
        <f t="shared" ref="G73:G106" si="7">ROUND(SUM(C73:F73)/2,0)</f>
        <v>0</v>
      </c>
      <c r="H73" s="5"/>
      <c r="I73" s="5">
        <f t="shared" si="6"/>
        <v>0</v>
      </c>
      <c r="J73" s="5">
        <f t="shared" si="6"/>
        <v>0</v>
      </c>
      <c r="K73" s="5">
        <f t="shared" si="6"/>
        <v>0</v>
      </c>
      <c r="L73" s="5"/>
      <c r="M73" s="27">
        <v>0</v>
      </c>
      <c r="N73" s="27">
        <f>SUMIF(OPCO_1901001!$A$49:$A$76,$B73,OPCO_1901001!$K$49:$K$76)</f>
        <v>0</v>
      </c>
      <c r="O73" s="27">
        <f>SUMIF(OPCO_1901001!$A$3:$A$48,$B73,OPCO_1901001!$K$3:$K$48)</f>
        <v>0</v>
      </c>
      <c r="P73" s="5"/>
      <c r="Q73" s="27">
        <v>0</v>
      </c>
      <c r="R73" s="27">
        <f>SUMIF(OPCO_1901001!$A$49:$A$76,$B73,OPCO_1901001!$L$49:$L$76)</f>
        <v>0</v>
      </c>
      <c r="S73" s="27">
        <f>SUMIF(OPCO_1901001!$A$3:$A$48,$B73,OPCO_1901001!$L$3:$L$48)</f>
        <v>0</v>
      </c>
      <c r="T73" s="5"/>
      <c r="U73" s="5"/>
      <c r="V73" s="5"/>
      <c r="W73" s="5"/>
      <c r="X73" s="5"/>
      <c r="Y73" s="5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x14ac:dyDescent="0.25">
      <c r="A74" s="59">
        <f t="shared" si="0"/>
        <v>58</v>
      </c>
      <c r="B74" s="6" t="s">
        <v>1424</v>
      </c>
      <c r="C74" s="5">
        <f t="shared" si="5"/>
        <v>0</v>
      </c>
      <c r="D74" s="5">
        <f t="shared" si="2"/>
        <v>0</v>
      </c>
      <c r="E74" s="5"/>
      <c r="F74" s="5"/>
      <c r="G74" s="5">
        <f t="shared" si="7"/>
        <v>0</v>
      </c>
      <c r="H74" s="5"/>
      <c r="I74" s="5">
        <f t="shared" si="6"/>
        <v>0</v>
      </c>
      <c r="J74" s="5">
        <f t="shared" si="6"/>
        <v>0</v>
      </c>
      <c r="K74" s="5">
        <f t="shared" si="6"/>
        <v>0</v>
      </c>
      <c r="L74" s="5"/>
      <c r="M74" s="27">
        <v>0</v>
      </c>
      <c r="N74" s="27">
        <f>SUMIF(OPCO_1901001!$A$49:$A$76,$B74,OPCO_1901001!$K$49:$K$76)</f>
        <v>0</v>
      </c>
      <c r="O74" s="27">
        <f>SUMIF(OPCO_1901001!$A$3:$A$48,$B74,OPCO_1901001!$K$3:$K$48)</f>
        <v>0</v>
      </c>
      <c r="P74" s="5"/>
      <c r="Q74" s="27">
        <v>0</v>
      </c>
      <c r="R74" s="27">
        <f>SUMIF(OPCO_1901001!$A$49:$A$76,$B74,OPCO_1901001!$L$49:$L$76)</f>
        <v>0</v>
      </c>
      <c r="S74" s="27">
        <f>SUMIF(OPCO_1901001!$A$3:$A$48,$B74,OPCO_1901001!$L$3:$L$48)</f>
        <v>0</v>
      </c>
      <c r="T74" s="5"/>
      <c r="U74" s="5"/>
      <c r="V74" s="5"/>
      <c r="W74" s="5"/>
      <c r="X74" s="5"/>
      <c r="Y74" s="5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x14ac:dyDescent="0.25">
      <c r="A75" s="59">
        <f t="shared" si="0"/>
        <v>59</v>
      </c>
      <c r="B75" s="6" t="s">
        <v>706</v>
      </c>
      <c r="C75" s="5">
        <f t="shared" si="5"/>
        <v>0.01</v>
      </c>
      <c r="D75" s="5">
        <f t="shared" si="2"/>
        <v>0.01</v>
      </c>
      <c r="E75" s="5"/>
      <c r="F75" s="5"/>
      <c r="G75" s="5">
        <f t="shared" si="7"/>
        <v>0</v>
      </c>
      <c r="H75" s="5"/>
      <c r="I75" s="5">
        <f t="shared" si="6"/>
        <v>0</v>
      </c>
      <c r="J75" s="5">
        <f t="shared" si="6"/>
        <v>0.01</v>
      </c>
      <c r="K75" s="5">
        <f t="shared" si="6"/>
        <v>0</v>
      </c>
      <c r="L75" s="5"/>
      <c r="M75" s="27">
        <v>0</v>
      </c>
      <c r="N75" s="27">
        <f>SUMIF(OPCO_1901001!$A$49:$A$76,$B75,OPCO_1901001!$K$49:$K$76)</f>
        <v>0.01</v>
      </c>
      <c r="O75" s="27">
        <f>SUMIF(OPCO_1901001!$A$3:$A$48,$B75,OPCO_1901001!$K$3:$K$48)</f>
        <v>0</v>
      </c>
      <c r="P75" s="5"/>
      <c r="Q75" s="27">
        <v>0</v>
      </c>
      <c r="R75" s="27">
        <f>SUMIF(OPCO_1901001!$A$49:$A$76,$B75,OPCO_1901001!$L$49:$L$76)</f>
        <v>0.01</v>
      </c>
      <c r="S75" s="27">
        <f>SUMIF(OPCO_1901001!$A$3:$A$48,$B75,OPCO_1901001!$L$3:$L$48)</f>
        <v>0</v>
      </c>
      <c r="T75" s="5"/>
      <c r="U75" s="5"/>
      <c r="V75" s="5"/>
      <c r="W75" s="5"/>
      <c r="X75" s="5"/>
      <c r="Y75" s="5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x14ac:dyDescent="0.25">
      <c r="A76" s="59">
        <f t="shared" si="0"/>
        <v>60</v>
      </c>
      <c r="B76" s="6" t="s">
        <v>1425</v>
      </c>
      <c r="C76" s="5">
        <f t="shared" si="5"/>
        <v>0</v>
      </c>
      <c r="D76" s="5">
        <f t="shared" si="2"/>
        <v>0</v>
      </c>
      <c r="E76" s="5"/>
      <c r="F76" s="5"/>
      <c r="G76" s="5">
        <f t="shared" si="7"/>
        <v>0</v>
      </c>
      <c r="H76" s="5"/>
      <c r="I76" s="5">
        <f t="shared" si="6"/>
        <v>0</v>
      </c>
      <c r="J76" s="5">
        <f t="shared" si="6"/>
        <v>0</v>
      </c>
      <c r="K76" s="5">
        <f t="shared" si="6"/>
        <v>0</v>
      </c>
      <c r="L76" s="5"/>
      <c r="M76" s="27">
        <v>0</v>
      </c>
      <c r="N76" s="27">
        <f>SUMIF(OPCO_1901001!$A$49:$A$76,$B76,OPCO_1901001!$K$49:$K$76)</f>
        <v>0</v>
      </c>
      <c r="O76" s="27">
        <f>SUMIF(OPCO_1901001!$A$3:$A$48,$B76,OPCO_1901001!$K$3:$K$48)</f>
        <v>0</v>
      </c>
      <c r="P76" s="5"/>
      <c r="Q76" s="27">
        <v>0</v>
      </c>
      <c r="R76" s="27">
        <f>SUMIF(OPCO_1901001!$A$49:$A$76,$B76,OPCO_1901001!$L$49:$L$76)</f>
        <v>0</v>
      </c>
      <c r="S76" s="27">
        <f>SUMIF(OPCO_1901001!$A$3:$A$48,$B76,OPCO_1901001!$L$3:$L$48)</f>
        <v>0</v>
      </c>
      <c r="T76" s="5"/>
      <c r="U76" s="5"/>
      <c r="V76" s="5"/>
      <c r="W76" s="5"/>
      <c r="X76" s="5"/>
      <c r="Y76" s="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x14ac:dyDescent="0.25">
      <c r="A77" s="59">
        <f t="shared" si="0"/>
        <v>61</v>
      </c>
      <c r="B77" s="6" t="s">
        <v>709</v>
      </c>
      <c r="C77" s="5">
        <f t="shared" si="5"/>
        <v>0</v>
      </c>
      <c r="D77" s="5">
        <f t="shared" si="2"/>
        <v>0</v>
      </c>
      <c r="E77" s="5"/>
      <c r="F77" s="5"/>
      <c r="G77" s="5">
        <f t="shared" si="7"/>
        <v>0</v>
      </c>
      <c r="H77" s="5"/>
      <c r="I77" s="5">
        <f t="shared" si="6"/>
        <v>0</v>
      </c>
      <c r="J77" s="5">
        <f t="shared" si="6"/>
        <v>0</v>
      </c>
      <c r="K77" s="5">
        <f t="shared" si="6"/>
        <v>0</v>
      </c>
      <c r="L77" s="5"/>
      <c r="M77" s="27">
        <v>0</v>
      </c>
      <c r="N77" s="27">
        <f>SUMIF(OPCO_1901001!$A$49:$A$76,$B77,OPCO_1901001!$K$49:$K$76)</f>
        <v>0</v>
      </c>
      <c r="O77" s="27">
        <f>SUMIF(OPCO_1901001!$A$3:$A$48,$B77,OPCO_1901001!$K$3:$K$48)</f>
        <v>0</v>
      </c>
      <c r="P77" s="5"/>
      <c r="Q77" s="27">
        <v>0</v>
      </c>
      <c r="R77" s="27">
        <f>SUMIF(OPCO_1901001!$A$49:$A$76,$B77,OPCO_1901001!$L$49:$L$76)</f>
        <v>0</v>
      </c>
      <c r="S77" s="27">
        <f>SUMIF(OPCO_1901001!$A$3:$A$48,$B77,OPCO_1901001!$L$3:$L$48)</f>
        <v>0</v>
      </c>
      <c r="T77" s="5"/>
      <c r="U77" s="5"/>
      <c r="V77" s="5"/>
      <c r="W77" s="5"/>
      <c r="X77" s="5"/>
      <c r="Y77" s="5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x14ac:dyDescent="0.25">
      <c r="A78" s="59">
        <f t="shared" si="0"/>
        <v>62</v>
      </c>
      <c r="B78" s="5" t="s">
        <v>708</v>
      </c>
      <c r="C78" s="5">
        <f t="shared" si="5"/>
        <v>395960.28</v>
      </c>
      <c r="D78" s="5">
        <f t="shared" si="2"/>
        <v>442191.3</v>
      </c>
      <c r="E78" s="5"/>
      <c r="F78" s="5"/>
      <c r="G78" s="5">
        <f t="shared" si="7"/>
        <v>419076</v>
      </c>
      <c r="H78" s="5"/>
      <c r="I78" s="5">
        <f t="shared" si="6"/>
        <v>0</v>
      </c>
      <c r="J78" s="5">
        <f t="shared" si="6"/>
        <v>0</v>
      </c>
      <c r="K78" s="5">
        <f t="shared" si="6"/>
        <v>419075.79000000004</v>
      </c>
      <c r="L78" s="5"/>
      <c r="M78" s="27">
        <v>0</v>
      </c>
      <c r="N78" s="27">
        <f>SUMIF(OPCO_1901001!$A$49:$A$76,$B78,OPCO_1901001!$K$49:$K$76)</f>
        <v>0</v>
      </c>
      <c r="O78" s="27">
        <f>SUMIF(OPCO_1901001!$A$3:$A$48,$B78,OPCO_1901001!$K$3:$K$48)</f>
        <v>395960.28</v>
      </c>
      <c r="P78" s="5"/>
      <c r="Q78" s="27">
        <v>0</v>
      </c>
      <c r="R78" s="27">
        <f>SUMIF(OPCO_1901001!$A$49:$A$76,$B78,OPCO_1901001!$L$49:$L$76)</f>
        <v>0</v>
      </c>
      <c r="S78" s="27">
        <f>SUMIF(OPCO_1901001!$A$3:$A$48,$B78,OPCO_1901001!$L$3:$L$48)</f>
        <v>442191.3</v>
      </c>
      <c r="T78" s="5"/>
      <c r="U78" s="5"/>
      <c r="V78" s="5"/>
      <c r="W78" s="5"/>
      <c r="X78" s="5"/>
      <c r="Y78" s="5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x14ac:dyDescent="0.25">
      <c r="A79" s="59">
        <f t="shared" si="0"/>
        <v>63</v>
      </c>
      <c r="B79" s="5" t="s">
        <v>705</v>
      </c>
      <c r="C79" s="5">
        <f t="shared" si="5"/>
        <v>26617833.43</v>
      </c>
      <c r="D79" s="5">
        <f t="shared" si="2"/>
        <v>19236950.829999998</v>
      </c>
      <c r="E79" s="5"/>
      <c r="F79" s="5"/>
      <c r="G79" s="5">
        <f>ROUND(SUM(C79:F79)/2,0)</f>
        <v>22927392</v>
      </c>
      <c r="H79" s="5"/>
      <c r="I79" s="5">
        <f t="shared" si="6"/>
        <v>0</v>
      </c>
      <c r="J79" s="5">
        <f t="shared" si="6"/>
        <v>0</v>
      </c>
      <c r="K79" s="5">
        <f t="shared" si="6"/>
        <v>22927392.129999999</v>
      </c>
      <c r="L79" s="5"/>
      <c r="M79" s="27">
        <v>0</v>
      </c>
      <c r="N79" s="27">
        <f>SUMIF(OPCO_1901001!$A$49:$A$76,$B79,OPCO_1901001!$K$49:$K$76)</f>
        <v>0</v>
      </c>
      <c r="O79" s="27">
        <f>SUMIF(OPCO_1901001!$A$3:$A$48,$B79,OPCO_1901001!$K$3:$K$48)</f>
        <v>26617833.43</v>
      </c>
      <c r="P79" s="5"/>
      <c r="Q79" s="27">
        <v>0</v>
      </c>
      <c r="R79" s="27">
        <f>SUMIF(OPCO_1901001!$A$49:$A$76,$B79,OPCO_1901001!$L$49:$L$76)</f>
        <v>0</v>
      </c>
      <c r="S79" s="27">
        <f>SUMIF(OPCO_1901001!$A$3:$A$48,$B79,OPCO_1901001!$L$3:$L$48)</f>
        <v>19236950.829999998</v>
      </c>
      <c r="T79" s="5"/>
      <c r="U79" s="5"/>
      <c r="V79" s="5"/>
      <c r="W79" s="5"/>
      <c r="X79" s="5"/>
      <c r="Y79" s="5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x14ac:dyDescent="0.25">
      <c r="A80" s="59">
        <f t="shared" ref="A80:A124" si="8">+A79+1</f>
        <v>64</v>
      </c>
      <c r="B80" s="5" t="s">
        <v>1426</v>
      </c>
      <c r="C80" s="5">
        <f t="shared" si="5"/>
        <v>0</v>
      </c>
      <c r="D80" s="5">
        <f t="shared" si="2"/>
        <v>0</v>
      </c>
      <c r="E80" s="5"/>
      <c r="F80" s="5"/>
      <c r="G80" s="5">
        <f t="shared" si="7"/>
        <v>0</v>
      </c>
      <c r="H80" s="5"/>
      <c r="I80" s="5">
        <f t="shared" si="6"/>
        <v>0</v>
      </c>
      <c r="J80" s="5">
        <f t="shared" si="6"/>
        <v>0</v>
      </c>
      <c r="K80" s="5">
        <f t="shared" si="6"/>
        <v>0</v>
      </c>
      <c r="L80" s="5"/>
      <c r="M80" s="27">
        <v>0</v>
      </c>
      <c r="N80" s="27">
        <f>SUMIF(OPCO_1901001!$A$49:$A$76,$B80,OPCO_1901001!$K$49:$K$76)</f>
        <v>0</v>
      </c>
      <c r="O80" s="27">
        <f>SUMIF(OPCO_1901001!$A$3:$A$48,$B80,OPCO_1901001!$K$3:$K$48)</f>
        <v>0</v>
      </c>
      <c r="P80" s="5"/>
      <c r="Q80" s="27">
        <v>0</v>
      </c>
      <c r="R80" s="27">
        <f>SUMIF(OPCO_1901001!$A$49:$A$76,$B80,OPCO_1901001!$L$49:$L$76)</f>
        <v>0</v>
      </c>
      <c r="S80" s="27">
        <f>SUMIF(OPCO_1901001!$A$3:$A$48,$B80,OPCO_1901001!$L$3:$L$48)</f>
        <v>0</v>
      </c>
      <c r="T80" s="5"/>
      <c r="U80" s="5"/>
      <c r="V80" s="5"/>
      <c r="W80" s="5"/>
      <c r="X80" s="5"/>
      <c r="Y80" s="5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x14ac:dyDescent="0.25">
      <c r="A81" s="59">
        <f t="shared" si="8"/>
        <v>65</v>
      </c>
      <c r="B81" s="6" t="s">
        <v>1427</v>
      </c>
      <c r="C81" s="5">
        <f t="shared" ref="C81:C115" si="9">SUM(M81:O81)</f>
        <v>0</v>
      </c>
      <c r="D81" s="5">
        <f t="shared" ref="D81:D115" si="10">SUM(Q81:S81)</f>
        <v>0</v>
      </c>
      <c r="E81" s="5"/>
      <c r="F81" s="5"/>
      <c r="G81" s="5">
        <f>ROUND(SUM(C81:F81)/2,0)</f>
        <v>0</v>
      </c>
      <c r="H81" s="5"/>
      <c r="I81" s="5">
        <f t="shared" ref="I81:K115" si="11">(M81+Q81)/2</f>
        <v>0</v>
      </c>
      <c r="J81" s="5">
        <f t="shared" si="11"/>
        <v>0</v>
      </c>
      <c r="K81" s="5">
        <f t="shared" si="11"/>
        <v>0</v>
      </c>
      <c r="L81" s="5"/>
      <c r="M81" s="27">
        <v>0</v>
      </c>
      <c r="N81" s="27">
        <f>SUMIF(OPCO_1901001!$A$49:$A$76,$B81,OPCO_1901001!$K$49:$K$76)</f>
        <v>0</v>
      </c>
      <c r="O81" s="27">
        <f>SUMIF(OPCO_1901001!$A$3:$A$48,$B81,OPCO_1901001!$K$3:$K$48)</f>
        <v>0</v>
      </c>
      <c r="P81" s="5"/>
      <c r="Q81" s="27">
        <v>0</v>
      </c>
      <c r="R81" s="27">
        <f>SUMIF(OPCO_1901001!$A$49:$A$76,$B81,OPCO_1901001!$L$49:$L$76)</f>
        <v>0</v>
      </c>
      <c r="S81" s="27">
        <f>SUMIF(OPCO_1901001!$A$3:$A$48,$B81,OPCO_1901001!$L$3:$L$48)</f>
        <v>0</v>
      </c>
      <c r="T81" s="5"/>
      <c r="U81" s="5"/>
      <c r="V81" s="5"/>
      <c r="W81" s="5"/>
      <c r="X81" s="5"/>
      <c r="Y81" s="5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x14ac:dyDescent="0.25">
      <c r="A82" s="59">
        <f t="shared" si="8"/>
        <v>66</v>
      </c>
      <c r="B82" s="6" t="s">
        <v>1428</v>
      </c>
      <c r="C82" s="5">
        <f t="shared" si="9"/>
        <v>0</v>
      </c>
      <c r="D82" s="5">
        <f t="shared" si="10"/>
        <v>0</v>
      </c>
      <c r="E82" s="5"/>
      <c r="F82" s="5"/>
      <c r="G82" s="5">
        <f t="shared" si="7"/>
        <v>0</v>
      </c>
      <c r="H82" s="5"/>
      <c r="I82" s="5">
        <f t="shared" si="11"/>
        <v>0</v>
      </c>
      <c r="J82" s="5">
        <f t="shared" si="11"/>
        <v>0</v>
      </c>
      <c r="K82" s="5">
        <f t="shared" si="11"/>
        <v>0</v>
      </c>
      <c r="L82" s="5"/>
      <c r="M82" s="27">
        <v>0</v>
      </c>
      <c r="N82" s="27">
        <f>SUMIF(OPCO_1901001!$A$49:$A$76,$B82,OPCO_1901001!$K$49:$K$76)</f>
        <v>0</v>
      </c>
      <c r="O82" s="27">
        <f>SUMIF(OPCO_1901001!$A$3:$A$48,$B82,OPCO_1901001!$K$3:$K$48)</f>
        <v>0</v>
      </c>
      <c r="P82" s="5"/>
      <c r="Q82" s="27">
        <v>0</v>
      </c>
      <c r="R82" s="27">
        <f>SUMIF(OPCO_1901001!$A$49:$A$76,$B82,OPCO_1901001!$L$49:$L$76)</f>
        <v>0</v>
      </c>
      <c r="S82" s="27">
        <f>SUMIF(OPCO_1901001!$A$3:$A$48,$B82,OPCO_1901001!$L$3:$L$48)</f>
        <v>0</v>
      </c>
      <c r="T82" s="5"/>
      <c r="U82" s="5"/>
      <c r="V82" s="5"/>
      <c r="W82" s="5"/>
      <c r="X82" s="5"/>
      <c r="Y82" s="5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x14ac:dyDescent="0.25">
      <c r="A83" s="59">
        <f t="shared" si="8"/>
        <v>67</v>
      </c>
      <c r="B83" s="6" t="s">
        <v>1237</v>
      </c>
      <c r="C83" s="5">
        <f t="shared" si="9"/>
        <v>0</v>
      </c>
      <c r="D83" s="5">
        <f t="shared" si="10"/>
        <v>0</v>
      </c>
      <c r="E83" s="5"/>
      <c r="F83" s="5"/>
      <c r="G83" s="5">
        <f t="shared" si="7"/>
        <v>0</v>
      </c>
      <c r="H83" s="5"/>
      <c r="I83" s="5">
        <f t="shared" si="11"/>
        <v>0</v>
      </c>
      <c r="J83" s="5">
        <f t="shared" si="11"/>
        <v>0</v>
      </c>
      <c r="K83" s="5">
        <f t="shared" si="11"/>
        <v>0</v>
      </c>
      <c r="L83" s="5"/>
      <c r="M83" s="27">
        <v>0</v>
      </c>
      <c r="N83" s="27">
        <f>SUMIF(OPCO_1901001!$A$49:$A$76,$B83,OPCO_1901001!$K$49:$K$76)</f>
        <v>0</v>
      </c>
      <c r="O83" s="27">
        <f>SUMIF(OPCO_1901001!$A$3:$A$48,$B83,OPCO_1901001!$K$3:$K$48)</f>
        <v>0</v>
      </c>
      <c r="P83" s="5"/>
      <c r="Q83" s="27">
        <v>0</v>
      </c>
      <c r="R83" s="27">
        <f>SUMIF(OPCO_1901001!$A$49:$A$76,$B83,OPCO_1901001!$L$49:$L$76)</f>
        <v>0</v>
      </c>
      <c r="S83" s="27">
        <f>SUMIF(OPCO_1901001!$A$3:$A$48,$B83,OPCO_1901001!$L$3:$L$48)</f>
        <v>0</v>
      </c>
      <c r="T83" s="5"/>
      <c r="U83" s="5"/>
      <c r="V83" s="5"/>
      <c r="W83" s="5"/>
      <c r="X83" s="5"/>
      <c r="Y83" s="5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x14ac:dyDescent="0.25">
      <c r="A84" s="59">
        <f t="shared" si="8"/>
        <v>68</v>
      </c>
      <c r="B84" s="6" t="s">
        <v>1238</v>
      </c>
      <c r="C84" s="5">
        <f t="shared" si="9"/>
        <v>0</v>
      </c>
      <c r="D84" s="5">
        <f t="shared" si="10"/>
        <v>0</v>
      </c>
      <c r="E84" s="5"/>
      <c r="F84" s="5"/>
      <c r="G84" s="5">
        <f t="shared" si="7"/>
        <v>0</v>
      </c>
      <c r="H84" s="5"/>
      <c r="I84" s="5">
        <f t="shared" si="11"/>
        <v>0</v>
      </c>
      <c r="J84" s="5">
        <f t="shared" si="11"/>
        <v>0</v>
      </c>
      <c r="K84" s="5">
        <f t="shared" si="11"/>
        <v>0</v>
      </c>
      <c r="L84" s="5"/>
      <c r="M84" s="27">
        <v>0</v>
      </c>
      <c r="N84" s="27">
        <f>SUMIF(OPCO_1901001!$A$49:$A$76,$B84,OPCO_1901001!$K$49:$K$76)</f>
        <v>0</v>
      </c>
      <c r="O84" s="27">
        <f>SUMIF(OPCO_1901001!$A$3:$A$48,$B84,OPCO_1901001!$K$3:$K$48)</f>
        <v>0</v>
      </c>
      <c r="P84" s="5"/>
      <c r="Q84" s="27">
        <v>0</v>
      </c>
      <c r="R84" s="27">
        <f>SUMIF(OPCO_1901001!$A$49:$A$76,$B84,OPCO_1901001!$L$49:$L$76)</f>
        <v>0</v>
      </c>
      <c r="S84" s="27">
        <f>SUMIF(OPCO_1901001!$A$3:$A$48,$B84,OPCO_1901001!$L$3:$L$48)</f>
        <v>0</v>
      </c>
      <c r="T84" s="5"/>
      <c r="U84" s="5"/>
      <c r="V84" s="5"/>
      <c r="W84" s="5"/>
      <c r="X84" s="5"/>
      <c r="Y84" s="5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x14ac:dyDescent="0.25">
      <c r="A85" s="59">
        <f t="shared" si="8"/>
        <v>69</v>
      </c>
      <c r="B85" s="6" t="s">
        <v>1429</v>
      </c>
      <c r="C85" s="5">
        <f t="shared" si="9"/>
        <v>0</v>
      </c>
      <c r="D85" s="5">
        <f t="shared" si="10"/>
        <v>0</v>
      </c>
      <c r="E85" s="5"/>
      <c r="F85" s="5"/>
      <c r="G85" s="5">
        <f t="shared" si="7"/>
        <v>0</v>
      </c>
      <c r="H85" s="5"/>
      <c r="I85" s="5">
        <f t="shared" si="11"/>
        <v>0</v>
      </c>
      <c r="J85" s="5">
        <f t="shared" si="11"/>
        <v>0</v>
      </c>
      <c r="K85" s="5">
        <f t="shared" si="11"/>
        <v>0</v>
      </c>
      <c r="L85" s="5"/>
      <c r="M85" s="27">
        <v>0</v>
      </c>
      <c r="N85" s="27">
        <f>SUMIF(OPCO_1901001!$A$49:$A$76,$B85,OPCO_1901001!$K$49:$K$76)</f>
        <v>0</v>
      </c>
      <c r="O85" s="27">
        <f>SUMIF(OPCO_1901001!$A$3:$A$48,$B85,OPCO_1901001!$K$3:$K$48)</f>
        <v>0</v>
      </c>
      <c r="P85" s="5"/>
      <c r="Q85" s="27">
        <v>0</v>
      </c>
      <c r="R85" s="27">
        <f>SUMIF(OPCO_1901001!$A$49:$A$76,$B85,OPCO_1901001!$L$49:$L$76)</f>
        <v>0</v>
      </c>
      <c r="S85" s="27">
        <f>SUMIF(OPCO_1901001!$A$3:$A$48,$B85,OPCO_1901001!$L$3:$L$48)</f>
        <v>0</v>
      </c>
      <c r="T85" s="5"/>
      <c r="U85" s="5"/>
      <c r="V85" s="5"/>
      <c r="W85" s="5"/>
      <c r="X85" s="5"/>
      <c r="Y85" s="5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x14ac:dyDescent="0.25">
      <c r="A86" s="59">
        <f t="shared" si="8"/>
        <v>70</v>
      </c>
      <c r="B86" s="6" t="s">
        <v>1430</v>
      </c>
      <c r="C86" s="5">
        <f t="shared" si="9"/>
        <v>1620489.19</v>
      </c>
      <c r="D86" s="5">
        <f t="shared" si="10"/>
        <v>1290898.04</v>
      </c>
      <c r="E86" s="5"/>
      <c r="F86" s="5"/>
      <c r="G86" s="5">
        <f t="shared" si="7"/>
        <v>1455694</v>
      </c>
      <c r="H86" s="5"/>
      <c r="I86" s="5">
        <f t="shared" si="11"/>
        <v>0</v>
      </c>
      <c r="J86" s="5">
        <f t="shared" si="11"/>
        <v>0</v>
      </c>
      <c r="K86" s="5">
        <f t="shared" si="11"/>
        <v>1455693.615</v>
      </c>
      <c r="L86" s="5"/>
      <c r="M86" s="27">
        <v>0</v>
      </c>
      <c r="N86" s="27">
        <f>SUMIF(OPCO_1901001!$A$49:$A$76,$B86,OPCO_1901001!$K$49:$K$76)</f>
        <v>0</v>
      </c>
      <c r="O86" s="27">
        <f>SUMIF(OPCO_1901001!$A$3:$A$48,$B86,OPCO_1901001!$K$3:$K$48)</f>
        <v>1620489.19</v>
      </c>
      <c r="P86" s="5"/>
      <c r="Q86" s="27">
        <v>0</v>
      </c>
      <c r="R86" s="27">
        <f>SUMIF(OPCO_1901001!$A$49:$A$76,$B86,OPCO_1901001!$L$49:$L$76)</f>
        <v>0</v>
      </c>
      <c r="S86" s="27">
        <f>SUMIF(OPCO_1901001!$A$3:$A$48,$B86,OPCO_1901001!$L$3:$L$48)</f>
        <v>1290898.04</v>
      </c>
      <c r="T86" s="5"/>
      <c r="U86" s="5"/>
      <c r="V86" s="5"/>
      <c r="W86" s="5"/>
      <c r="X86" s="5"/>
      <c r="Y86" s="5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x14ac:dyDescent="0.25">
      <c r="A87" s="59">
        <f t="shared" si="8"/>
        <v>71</v>
      </c>
      <c r="B87" s="5" t="s">
        <v>704</v>
      </c>
      <c r="C87" s="5">
        <f t="shared" si="9"/>
        <v>78139.5</v>
      </c>
      <c r="D87" s="5">
        <f t="shared" si="10"/>
        <v>73082.7</v>
      </c>
      <c r="E87" s="5"/>
      <c r="F87" s="5"/>
      <c r="G87" s="5">
        <f t="shared" si="7"/>
        <v>75611</v>
      </c>
      <c r="H87" s="5"/>
      <c r="I87" s="5">
        <f t="shared" si="11"/>
        <v>0</v>
      </c>
      <c r="J87" s="5">
        <f t="shared" si="11"/>
        <v>-633.39</v>
      </c>
      <c r="K87" s="5">
        <f t="shared" si="11"/>
        <v>76244.489999999991</v>
      </c>
      <c r="L87" s="5"/>
      <c r="M87" s="27">
        <v>0</v>
      </c>
      <c r="N87" s="27">
        <f>SUMIF(OPCO_1901001!$A$49:$A$76,$B87,OPCO_1901001!$K$49:$K$76)</f>
        <v>-1242.04</v>
      </c>
      <c r="O87" s="27">
        <f>SUMIF(OPCO_1901001!$A$3:$A$48,$B87,OPCO_1901001!$K$3:$K$48)</f>
        <v>79381.539999999994</v>
      </c>
      <c r="P87" s="5"/>
      <c r="Q87" s="27">
        <v>0</v>
      </c>
      <c r="R87" s="27">
        <f>SUMIF(OPCO_1901001!$A$49:$A$76,$B87,OPCO_1901001!$L$49:$L$76)</f>
        <v>-24.74</v>
      </c>
      <c r="S87" s="27">
        <f>SUMIF(OPCO_1901001!$A$3:$A$48,$B87,OPCO_1901001!$L$3:$L$48)</f>
        <v>73107.44</v>
      </c>
      <c r="T87" s="5"/>
      <c r="U87" s="5"/>
      <c r="V87" s="5"/>
      <c r="W87" s="5"/>
      <c r="X87" s="5"/>
      <c r="Y87" s="5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x14ac:dyDescent="0.25">
      <c r="A88" s="59">
        <f t="shared" si="8"/>
        <v>72</v>
      </c>
      <c r="B88" s="5" t="s">
        <v>1046</v>
      </c>
      <c r="C88" s="5">
        <f t="shared" si="9"/>
        <v>-94.5</v>
      </c>
      <c r="D88" s="5">
        <f t="shared" si="10"/>
        <v>0</v>
      </c>
      <c r="E88" s="5"/>
      <c r="F88" s="5"/>
      <c r="G88" s="5">
        <f t="shared" si="7"/>
        <v>-47</v>
      </c>
      <c r="H88" s="5"/>
      <c r="I88" s="5">
        <f t="shared" si="11"/>
        <v>0</v>
      </c>
      <c r="J88" s="5">
        <f t="shared" si="11"/>
        <v>-47.25</v>
      </c>
      <c r="K88" s="5">
        <f t="shared" si="11"/>
        <v>0</v>
      </c>
      <c r="L88" s="5"/>
      <c r="M88" s="27">
        <v>0</v>
      </c>
      <c r="N88" s="27">
        <f>SUMIF(OPCO_1901001!$A$49:$A$76,$B88,OPCO_1901001!$K$49:$K$76)</f>
        <v>-94.5</v>
      </c>
      <c r="O88" s="27">
        <f>SUMIF(OPCO_1901001!$A$3:$A$48,$B88,OPCO_1901001!$K$3:$K$48)</f>
        <v>0</v>
      </c>
      <c r="P88" s="5"/>
      <c r="Q88" s="27">
        <v>0</v>
      </c>
      <c r="R88" s="27">
        <f>SUMIF(OPCO_1901001!$A$49:$A$76,$B88,OPCO_1901001!$L$49:$L$76)</f>
        <v>0</v>
      </c>
      <c r="S88" s="27">
        <f>SUMIF(OPCO_1901001!$A$3:$A$48,$B88,OPCO_1901001!$L$3:$L$48)</f>
        <v>0</v>
      </c>
      <c r="T88" s="5"/>
      <c r="U88" s="5"/>
      <c r="V88" s="5"/>
      <c r="W88" s="5"/>
      <c r="X88" s="5"/>
      <c r="Y88" s="5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x14ac:dyDescent="0.25">
      <c r="A89" s="59">
        <f t="shared" si="8"/>
        <v>73</v>
      </c>
      <c r="B89" s="6" t="s">
        <v>1431</v>
      </c>
      <c r="C89" s="5">
        <f t="shared" si="9"/>
        <v>0</v>
      </c>
      <c r="D89" s="5">
        <f t="shared" si="10"/>
        <v>0</v>
      </c>
      <c r="E89" s="5"/>
      <c r="F89" s="5"/>
      <c r="G89" s="5">
        <f t="shared" si="7"/>
        <v>0</v>
      </c>
      <c r="H89" s="5"/>
      <c r="I89" s="5">
        <f t="shared" si="11"/>
        <v>0</v>
      </c>
      <c r="J89" s="5">
        <f t="shared" si="11"/>
        <v>0</v>
      </c>
      <c r="K89" s="5">
        <f t="shared" si="11"/>
        <v>0</v>
      </c>
      <c r="L89" s="5"/>
      <c r="M89" s="27">
        <v>0</v>
      </c>
      <c r="N89" s="27">
        <f>SUMIF(OPCO_1901001!$A$49:$A$76,$B89,OPCO_1901001!$K$49:$K$76)</f>
        <v>0</v>
      </c>
      <c r="O89" s="27">
        <f>SUMIF(OPCO_1901001!$A$3:$A$48,$B89,OPCO_1901001!$K$3:$K$48)</f>
        <v>0</v>
      </c>
      <c r="P89" s="5"/>
      <c r="Q89" s="27">
        <v>0</v>
      </c>
      <c r="R89" s="27">
        <f>SUMIF(OPCO_1901001!$A$49:$A$76,$B89,OPCO_1901001!$L$49:$L$76)</f>
        <v>0</v>
      </c>
      <c r="S89" s="27">
        <f>SUMIF(OPCO_1901001!$A$3:$A$48,$B89,OPCO_1901001!$L$3:$L$48)</f>
        <v>0</v>
      </c>
      <c r="T89" s="5"/>
      <c r="U89" s="5"/>
      <c r="V89" s="5"/>
      <c r="W89" s="5"/>
      <c r="X89" s="5"/>
      <c r="Y89" s="5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x14ac:dyDescent="0.25">
      <c r="A90" s="59">
        <f t="shared" si="8"/>
        <v>74</v>
      </c>
      <c r="B90" s="5" t="s">
        <v>702</v>
      </c>
      <c r="C90" s="5">
        <f t="shared" si="9"/>
        <v>-7244889.3399999999</v>
      </c>
      <c r="D90" s="5">
        <f t="shared" si="10"/>
        <v>-9042711.2899999991</v>
      </c>
      <c r="E90" s="5"/>
      <c r="F90" s="5"/>
      <c r="G90" s="5">
        <f t="shared" si="7"/>
        <v>-8143800</v>
      </c>
      <c r="H90" s="5"/>
      <c r="I90" s="5">
        <f t="shared" si="11"/>
        <v>0</v>
      </c>
      <c r="J90" s="5">
        <f t="shared" si="11"/>
        <v>-2169673.4350000001</v>
      </c>
      <c r="K90" s="5">
        <f t="shared" si="11"/>
        <v>-5974126.8799999999</v>
      </c>
      <c r="L90" s="5"/>
      <c r="M90" s="27">
        <v>0</v>
      </c>
      <c r="N90" s="27">
        <f>SUMIF(OPCO_1901001!$A$49:$A$76,$B90,OPCO_1901001!$K$49:$K$76)</f>
        <v>-1965261.83</v>
      </c>
      <c r="O90" s="27">
        <f>SUMIF(OPCO_1901001!$A$3:$A$48,$B90,OPCO_1901001!$K$3:$K$48)</f>
        <v>-5279627.51</v>
      </c>
      <c r="P90" s="5"/>
      <c r="Q90" s="27">
        <v>0</v>
      </c>
      <c r="R90" s="27">
        <f>SUMIF(OPCO_1901001!$A$49:$A$76,$B90,OPCO_1901001!$L$49:$L$76)</f>
        <v>-2374085.04</v>
      </c>
      <c r="S90" s="27">
        <f>SUMIF(OPCO_1901001!$A$3:$A$48,$B90,OPCO_1901001!$L$3:$L$48)</f>
        <v>-6668626.25</v>
      </c>
      <c r="T90" s="5"/>
      <c r="U90" s="5"/>
      <c r="V90" s="5"/>
      <c r="W90" s="5"/>
      <c r="X90" s="5"/>
      <c r="Y90" s="5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x14ac:dyDescent="0.25">
      <c r="A91" s="59">
        <f t="shared" si="8"/>
        <v>75</v>
      </c>
      <c r="B91" s="6" t="s">
        <v>700</v>
      </c>
      <c r="C91" s="5">
        <f t="shared" si="9"/>
        <v>-988530.2</v>
      </c>
      <c r="D91" s="5">
        <f t="shared" si="10"/>
        <v>3400064.5100000002</v>
      </c>
      <c r="E91" s="5"/>
      <c r="F91" s="5"/>
      <c r="G91" s="5">
        <f t="shared" si="7"/>
        <v>1205767</v>
      </c>
      <c r="H91" s="5"/>
      <c r="I91" s="5">
        <f t="shared" si="11"/>
        <v>0</v>
      </c>
      <c r="J91" s="5">
        <f t="shared" si="11"/>
        <v>486314.45499999996</v>
      </c>
      <c r="K91" s="5">
        <f t="shared" si="11"/>
        <v>719452.70000000007</v>
      </c>
      <c r="L91" s="5"/>
      <c r="M91" s="27">
        <v>0</v>
      </c>
      <c r="N91" s="27">
        <f>SUMIF(OPCO_1901001!$A$49:$A$76,$B91,OPCO_1901001!$K$49:$K$76)</f>
        <v>164097.06</v>
      </c>
      <c r="O91" s="27">
        <f>SUMIF(OPCO_1901001!$A$3:$A$48,$B91,OPCO_1901001!$K$3:$K$48)</f>
        <v>-1152627.26</v>
      </c>
      <c r="P91" s="5"/>
      <c r="Q91" s="27">
        <v>0</v>
      </c>
      <c r="R91" s="27">
        <f>SUMIF(OPCO_1901001!$A$49:$A$76,$B91,OPCO_1901001!$L$49:$L$76)</f>
        <v>808531.85</v>
      </c>
      <c r="S91" s="27">
        <f>SUMIF(OPCO_1901001!$A$3:$A$48,$B91,OPCO_1901001!$L$3:$L$48)</f>
        <v>2591532.66</v>
      </c>
      <c r="T91" s="5"/>
      <c r="U91" s="5"/>
      <c r="V91" s="5"/>
      <c r="W91" s="5"/>
      <c r="X91" s="5"/>
      <c r="Y91" s="5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x14ac:dyDescent="0.25">
      <c r="A92" s="59">
        <f t="shared" si="8"/>
        <v>76</v>
      </c>
      <c r="B92" s="5" t="s">
        <v>699</v>
      </c>
      <c r="C92" s="5">
        <f t="shared" si="9"/>
        <v>2572021.2000000002</v>
      </c>
      <c r="D92" s="5">
        <f t="shared" si="10"/>
        <v>2362670.17</v>
      </c>
      <c r="E92" s="5"/>
      <c r="F92" s="5"/>
      <c r="G92" s="5">
        <f t="shared" si="7"/>
        <v>2467346</v>
      </c>
      <c r="H92" s="5"/>
      <c r="I92" s="5">
        <f t="shared" si="11"/>
        <v>0</v>
      </c>
      <c r="J92" s="5">
        <f t="shared" si="11"/>
        <v>222558.04500000001</v>
      </c>
      <c r="K92" s="5">
        <f t="shared" si="11"/>
        <v>2244787.6399999997</v>
      </c>
      <c r="L92" s="5"/>
      <c r="M92" s="27">
        <v>0</v>
      </c>
      <c r="N92" s="27">
        <f>SUMIF(OPCO_1901001!$A$49:$A$76,$B92,OPCO_1901001!$K$49:$K$76)</f>
        <v>221664.45</v>
      </c>
      <c r="O92" s="27">
        <f>SUMIF(OPCO_1901001!$A$3:$A$48,$B92,OPCO_1901001!$K$3:$K$48)</f>
        <v>2350356.75</v>
      </c>
      <c r="P92" s="5"/>
      <c r="Q92" s="27">
        <v>0</v>
      </c>
      <c r="R92" s="27">
        <f>SUMIF(OPCO_1901001!$A$49:$A$76,$B92,OPCO_1901001!$L$49:$L$76)</f>
        <v>223451.64</v>
      </c>
      <c r="S92" s="27">
        <f>SUMIF(OPCO_1901001!$A$3:$A$48,$B92,OPCO_1901001!$L$3:$L$48)</f>
        <v>2139218.5299999998</v>
      </c>
      <c r="T92" s="5"/>
      <c r="U92" s="5"/>
      <c r="V92" s="5"/>
      <c r="W92" s="5"/>
      <c r="X92" s="5"/>
      <c r="Y92" s="5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x14ac:dyDescent="0.25">
      <c r="A93" s="59">
        <f t="shared" si="8"/>
        <v>77</v>
      </c>
      <c r="B93" s="60" t="s">
        <v>698</v>
      </c>
      <c r="C93" s="54">
        <f t="shared" si="9"/>
        <v>497910.35000000003</v>
      </c>
      <c r="D93" s="54">
        <f t="shared" si="10"/>
        <v>578820.21</v>
      </c>
      <c r="E93" s="54"/>
      <c r="F93" s="54"/>
      <c r="G93" s="54">
        <f t="shared" si="7"/>
        <v>538365</v>
      </c>
      <c r="H93" s="54"/>
      <c r="I93" s="54">
        <f t="shared" si="11"/>
        <v>0</v>
      </c>
      <c r="J93" s="54">
        <f t="shared" si="11"/>
        <v>10630.025000000001</v>
      </c>
      <c r="K93" s="54">
        <f t="shared" si="11"/>
        <v>527735.255</v>
      </c>
      <c r="L93" s="54"/>
      <c r="M93" s="54">
        <v>0</v>
      </c>
      <c r="N93" s="54">
        <f>SUMIF(OPCO_1901001!$A$49:$A$76,$B93,OPCO_1901001!$K$49:$K$76)</f>
        <v>10301.450000000001</v>
      </c>
      <c r="O93" s="54">
        <f>SUMIF(OPCO_1901001!$A$3:$A$48,$B93,OPCO_1901001!$K$3:$K$48)</f>
        <v>487608.9</v>
      </c>
      <c r="P93" s="54"/>
      <c r="Q93" s="54">
        <v>0</v>
      </c>
      <c r="R93" s="54">
        <f>SUMIF(OPCO_1901001!$A$49:$A$76,$B93,OPCO_1901001!$L$49:$L$76)</f>
        <v>10958.6</v>
      </c>
      <c r="S93" s="54">
        <f>SUMIF(OPCO_1901001!$A$3:$A$48,$B93,OPCO_1901001!$L$3:$L$48)</f>
        <v>567861.61</v>
      </c>
      <c r="T93" s="5"/>
      <c r="U93" s="5"/>
      <c r="V93" s="5"/>
      <c r="W93" s="5"/>
      <c r="X93" s="5"/>
      <c r="Y93" s="5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x14ac:dyDescent="0.25">
      <c r="A94" s="59">
        <f t="shared" si="8"/>
        <v>78</v>
      </c>
      <c r="B94" s="6" t="s">
        <v>1432</v>
      </c>
      <c r="C94" s="5">
        <f t="shared" si="9"/>
        <v>0</v>
      </c>
      <c r="D94" s="5">
        <f t="shared" si="10"/>
        <v>0</v>
      </c>
      <c r="E94" s="5"/>
      <c r="F94" s="5"/>
      <c r="G94" s="5">
        <f t="shared" si="7"/>
        <v>0</v>
      </c>
      <c r="H94" s="5"/>
      <c r="I94" s="5">
        <f t="shared" si="11"/>
        <v>0</v>
      </c>
      <c r="J94" s="5">
        <f t="shared" si="11"/>
        <v>0</v>
      </c>
      <c r="K94" s="5">
        <f t="shared" si="11"/>
        <v>0</v>
      </c>
      <c r="L94" s="5"/>
      <c r="M94" s="27">
        <v>0</v>
      </c>
      <c r="N94" s="27">
        <f>SUMIF(OPCO_1901001!$A$49:$A$76,$B94,OPCO_1901001!$K$49:$K$76)</f>
        <v>0</v>
      </c>
      <c r="O94" s="27">
        <f>SUMIF(OPCO_1901001!$A$3:$A$48,$B94,OPCO_1901001!$K$3:$K$48)</f>
        <v>0</v>
      </c>
      <c r="P94" s="5"/>
      <c r="Q94" s="27">
        <v>0</v>
      </c>
      <c r="R94" s="27">
        <f>SUMIF(OPCO_1901001!$A$49:$A$76,$B94,OPCO_1901001!$L$49:$L$76)</f>
        <v>0</v>
      </c>
      <c r="S94" s="27">
        <f>SUMIF(OPCO_1901001!$A$3:$A$48,$B94,OPCO_1901001!$L$3:$L$48)</f>
        <v>0</v>
      </c>
      <c r="T94" s="5"/>
      <c r="U94" s="5"/>
      <c r="V94" s="5"/>
      <c r="W94" s="5"/>
      <c r="X94" s="5"/>
      <c r="Y94" s="5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x14ac:dyDescent="0.25">
      <c r="A95" s="59">
        <f t="shared" si="8"/>
        <v>79</v>
      </c>
      <c r="B95" s="6" t="s">
        <v>1433</v>
      </c>
      <c r="C95" s="5">
        <f t="shared" si="9"/>
        <v>0</v>
      </c>
      <c r="D95" s="5">
        <f t="shared" si="10"/>
        <v>0</v>
      </c>
      <c r="E95" s="5"/>
      <c r="F95" s="5"/>
      <c r="G95" s="5">
        <f t="shared" si="7"/>
        <v>0</v>
      </c>
      <c r="H95" s="5"/>
      <c r="I95" s="5">
        <f t="shared" si="11"/>
        <v>0</v>
      </c>
      <c r="J95" s="5">
        <f t="shared" si="11"/>
        <v>0</v>
      </c>
      <c r="K95" s="5">
        <f t="shared" si="11"/>
        <v>0</v>
      </c>
      <c r="L95" s="5"/>
      <c r="M95" s="27">
        <v>0</v>
      </c>
      <c r="N95" s="27">
        <f>SUMIF(OPCO_1901001!$A$49:$A$76,$B95,OPCO_1901001!$K$49:$K$76)</f>
        <v>0</v>
      </c>
      <c r="O95" s="27">
        <f>SUMIF(OPCO_1901001!$A$3:$A$48,$B95,OPCO_1901001!$K$3:$K$48)</f>
        <v>0</v>
      </c>
      <c r="P95" s="5"/>
      <c r="Q95" s="27">
        <v>0</v>
      </c>
      <c r="R95" s="27">
        <f>SUMIF(OPCO_1901001!$A$49:$A$76,$B95,OPCO_1901001!$L$49:$L$76)</f>
        <v>0</v>
      </c>
      <c r="S95" s="27">
        <f>SUMIF(OPCO_1901001!$A$3:$A$48,$B95,OPCO_1901001!$L$3:$L$48)</f>
        <v>0</v>
      </c>
      <c r="T95" s="5"/>
      <c r="U95" s="5"/>
      <c r="V95" s="5"/>
      <c r="W95" s="5"/>
      <c r="X95" s="5"/>
      <c r="Y95" s="5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x14ac:dyDescent="0.25">
      <c r="A96" s="59">
        <f t="shared" si="8"/>
        <v>80</v>
      </c>
      <c r="B96" s="6" t="s">
        <v>1434</v>
      </c>
      <c r="C96" s="5">
        <f t="shared" si="9"/>
        <v>0</v>
      </c>
      <c r="D96" s="5">
        <f t="shared" si="10"/>
        <v>0</v>
      </c>
      <c r="E96" s="5"/>
      <c r="F96" s="5"/>
      <c r="G96" s="5">
        <f>ROUND(SUM(C96:F96)/2,0)</f>
        <v>0</v>
      </c>
      <c r="H96" s="5"/>
      <c r="I96" s="5">
        <f t="shared" si="11"/>
        <v>0</v>
      </c>
      <c r="J96" s="5">
        <f t="shared" si="11"/>
        <v>0</v>
      </c>
      <c r="K96" s="5">
        <f t="shared" si="11"/>
        <v>0</v>
      </c>
      <c r="L96" s="5"/>
      <c r="M96" s="27">
        <v>0</v>
      </c>
      <c r="N96" s="27">
        <f>SUMIF(OPCO_1901001!$A$49:$A$76,$B96,OPCO_1901001!$K$49:$K$76)</f>
        <v>0</v>
      </c>
      <c r="O96" s="27">
        <f>SUMIF(OPCO_1901001!$A$3:$A$48,$B96,OPCO_1901001!$K$3:$K$48)</f>
        <v>0</v>
      </c>
      <c r="P96" s="5"/>
      <c r="Q96" s="27">
        <v>0</v>
      </c>
      <c r="R96" s="27">
        <f>SUMIF(OPCO_1901001!$A$49:$A$76,$B96,OPCO_1901001!$L$49:$L$76)</f>
        <v>0</v>
      </c>
      <c r="S96" s="27">
        <f>SUMIF(OPCO_1901001!$A$3:$A$48,$B96,OPCO_1901001!$L$3:$L$48)</f>
        <v>0</v>
      </c>
      <c r="T96" s="5"/>
      <c r="U96" s="5"/>
      <c r="V96" s="5"/>
      <c r="W96" s="5"/>
      <c r="X96" s="5"/>
      <c r="Y96" s="5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x14ac:dyDescent="0.25">
      <c r="A97" s="59">
        <f t="shared" si="8"/>
        <v>81</v>
      </c>
      <c r="B97" s="6" t="s">
        <v>1435</v>
      </c>
      <c r="C97" s="5">
        <f t="shared" si="9"/>
        <v>0</v>
      </c>
      <c r="D97" s="5">
        <f t="shared" si="10"/>
        <v>0</v>
      </c>
      <c r="E97" s="5"/>
      <c r="F97" s="5"/>
      <c r="G97" s="5">
        <f t="shared" si="7"/>
        <v>0</v>
      </c>
      <c r="H97" s="5"/>
      <c r="I97" s="5">
        <f t="shared" si="11"/>
        <v>0</v>
      </c>
      <c r="J97" s="5">
        <f t="shared" si="11"/>
        <v>0</v>
      </c>
      <c r="K97" s="5">
        <f t="shared" si="11"/>
        <v>0</v>
      </c>
      <c r="L97" s="5"/>
      <c r="M97" s="27">
        <v>0</v>
      </c>
      <c r="N97" s="27">
        <f>SUMIF(OPCO_1901001!$A$49:$A$76,$B97,OPCO_1901001!$K$49:$K$76)</f>
        <v>0</v>
      </c>
      <c r="O97" s="27">
        <f>SUMIF(OPCO_1901001!$A$3:$A$48,$B97,OPCO_1901001!$K$3:$K$48)</f>
        <v>0</v>
      </c>
      <c r="P97" s="5"/>
      <c r="Q97" s="27">
        <v>0</v>
      </c>
      <c r="R97" s="27">
        <f>SUMIF(OPCO_1901001!$A$49:$A$76,$B97,OPCO_1901001!$L$49:$L$76)</f>
        <v>0</v>
      </c>
      <c r="S97" s="27">
        <f>SUMIF(OPCO_1901001!$A$3:$A$48,$B97,OPCO_1901001!$L$3:$L$48)</f>
        <v>0</v>
      </c>
      <c r="T97" s="5"/>
      <c r="U97" s="5"/>
      <c r="V97" s="5"/>
      <c r="W97" s="5"/>
      <c r="X97" s="5"/>
      <c r="Y97" s="5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x14ac:dyDescent="0.25">
      <c r="A98" s="59">
        <f t="shared" si="8"/>
        <v>82</v>
      </c>
      <c r="B98" s="6" t="s">
        <v>692</v>
      </c>
      <c r="C98" s="5">
        <f t="shared" si="9"/>
        <v>-41226.839999999997</v>
      </c>
      <c r="D98" s="5">
        <f t="shared" si="10"/>
        <v>0</v>
      </c>
      <c r="E98" s="5"/>
      <c r="F98" s="5"/>
      <c r="G98" s="5">
        <f t="shared" si="7"/>
        <v>-20613</v>
      </c>
      <c r="H98" s="5"/>
      <c r="I98" s="5">
        <f t="shared" si="11"/>
        <v>0</v>
      </c>
      <c r="J98" s="5">
        <f t="shared" si="11"/>
        <v>0</v>
      </c>
      <c r="K98" s="5">
        <f t="shared" si="11"/>
        <v>-20613.419999999998</v>
      </c>
      <c r="L98" s="5"/>
      <c r="M98" s="27">
        <v>0</v>
      </c>
      <c r="N98" s="27">
        <f>SUMIF(OPCO_1901001!$A$49:$A$76,$B98,OPCO_1901001!$K$49:$K$76)</f>
        <v>0</v>
      </c>
      <c r="O98" s="27">
        <f>SUMIF(OPCO_1901001!$A$3:$A$48,$B98,OPCO_1901001!$K$3:$K$48)</f>
        <v>-41226.839999999997</v>
      </c>
      <c r="P98" s="5"/>
      <c r="Q98" s="27">
        <v>0</v>
      </c>
      <c r="R98" s="27">
        <f>SUMIF(OPCO_1901001!$A$49:$A$76,$B98,OPCO_1901001!$L$49:$L$76)</f>
        <v>0</v>
      </c>
      <c r="S98" s="27">
        <f>SUMIF(OPCO_1901001!$A$3:$A$48,$B98,OPCO_1901001!$L$3:$L$48)</f>
        <v>0</v>
      </c>
      <c r="T98" s="5"/>
      <c r="U98" s="5"/>
      <c r="V98" s="5"/>
      <c r="W98" s="5"/>
      <c r="X98" s="5"/>
      <c r="Y98" s="5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x14ac:dyDescent="0.25">
      <c r="A99" s="59">
        <f t="shared" si="8"/>
        <v>83</v>
      </c>
      <c r="B99" s="6" t="s">
        <v>691</v>
      </c>
      <c r="C99" s="5">
        <f t="shared" si="9"/>
        <v>0</v>
      </c>
      <c r="D99" s="5">
        <f t="shared" si="10"/>
        <v>0</v>
      </c>
      <c r="E99" s="5"/>
      <c r="F99" s="5"/>
      <c r="G99" s="5">
        <f t="shared" si="7"/>
        <v>0</v>
      </c>
      <c r="H99" s="5"/>
      <c r="I99" s="5">
        <f t="shared" si="11"/>
        <v>0</v>
      </c>
      <c r="J99" s="5">
        <f t="shared" si="11"/>
        <v>0</v>
      </c>
      <c r="K99" s="5">
        <f t="shared" si="11"/>
        <v>0</v>
      </c>
      <c r="L99" s="5"/>
      <c r="M99" s="27">
        <v>0</v>
      </c>
      <c r="N99" s="27">
        <f>SUMIF(OPCO_1901001!$A$49:$A$76,$B99,OPCO_1901001!$K$49:$K$76)</f>
        <v>0</v>
      </c>
      <c r="O99" s="27">
        <f>SUMIF(OPCO_1901001!$A$3:$A$48,$B99,OPCO_1901001!$K$3:$K$48)</f>
        <v>0</v>
      </c>
      <c r="P99" s="5"/>
      <c r="Q99" s="27">
        <v>0</v>
      </c>
      <c r="R99" s="27">
        <f>SUMIF(OPCO_1901001!$A$49:$A$76,$B99,OPCO_1901001!$L$49:$L$76)</f>
        <v>0</v>
      </c>
      <c r="S99" s="27">
        <f>SUMIF(OPCO_1901001!$A$3:$A$48,$B99,OPCO_1901001!$L$3:$L$48)</f>
        <v>0</v>
      </c>
      <c r="T99" s="5"/>
      <c r="U99" s="5"/>
      <c r="V99" s="5"/>
      <c r="W99" s="5"/>
      <c r="X99" s="5"/>
      <c r="Y99" s="5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x14ac:dyDescent="0.25">
      <c r="A100" s="59">
        <f t="shared" si="8"/>
        <v>84</v>
      </c>
      <c r="B100" s="6" t="s">
        <v>690</v>
      </c>
      <c r="C100" s="5">
        <f t="shared" si="9"/>
        <v>2402750</v>
      </c>
      <c r="D100" s="5">
        <f t="shared" si="10"/>
        <v>2409613.5</v>
      </c>
      <c r="E100" s="5"/>
      <c r="F100" s="5"/>
      <c r="G100" s="5">
        <f t="shared" si="7"/>
        <v>2406182</v>
      </c>
      <c r="H100" s="5"/>
      <c r="I100" s="5">
        <f t="shared" si="11"/>
        <v>0</v>
      </c>
      <c r="J100" s="5">
        <f t="shared" si="11"/>
        <v>376.77499999999998</v>
      </c>
      <c r="K100" s="5">
        <f t="shared" si="11"/>
        <v>2405804.9750000001</v>
      </c>
      <c r="L100" s="5"/>
      <c r="M100" s="27">
        <v>0</v>
      </c>
      <c r="N100" s="27">
        <f>SUMIF(OPCO_1901001!$A$49:$A$76,$B100,OPCO_1901001!$K$49:$K$76)</f>
        <v>0</v>
      </c>
      <c r="O100" s="27">
        <f>SUMIF(OPCO_1901001!$A$3:$A$48,$B100,OPCO_1901001!$K$3:$K$48)</f>
        <v>2402750</v>
      </c>
      <c r="P100" s="5"/>
      <c r="Q100" s="27">
        <v>0</v>
      </c>
      <c r="R100" s="27">
        <f>SUMIF(OPCO_1901001!$A$49:$A$76,$B100,OPCO_1901001!$L$49:$L$76)</f>
        <v>753.55</v>
      </c>
      <c r="S100" s="27">
        <f>SUMIF(OPCO_1901001!$A$3:$A$48,$B100,OPCO_1901001!$L$3:$L$48)</f>
        <v>2408859.9500000002</v>
      </c>
      <c r="T100" s="5"/>
      <c r="U100" s="5"/>
      <c r="V100" s="5"/>
      <c r="W100" s="5"/>
      <c r="X100" s="5"/>
      <c r="Y100" s="5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x14ac:dyDescent="0.25">
      <c r="A101" s="59">
        <f t="shared" si="8"/>
        <v>85</v>
      </c>
      <c r="B101" s="6" t="s">
        <v>689</v>
      </c>
      <c r="C101" s="5">
        <f t="shared" si="9"/>
        <v>21245.35</v>
      </c>
      <c r="D101" s="5">
        <f t="shared" si="10"/>
        <v>-34753.599999999999</v>
      </c>
      <c r="E101" s="5"/>
      <c r="F101" s="5"/>
      <c r="G101" s="5">
        <f t="shared" si="7"/>
        <v>-6754</v>
      </c>
      <c r="H101" s="5"/>
      <c r="I101" s="5">
        <f t="shared" si="11"/>
        <v>0</v>
      </c>
      <c r="J101" s="5">
        <f t="shared" si="11"/>
        <v>1414</v>
      </c>
      <c r="K101" s="5">
        <f t="shared" si="11"/>
        <v>-8168.125</v>
      </c>
      <c r="L101" s="5"/>
      <c r="M101" s="27">
        <v>0</v>
      </c>
      <c r="N101" s="27">
        <f>SUMIF(OPCO_1901001!$A$49:$A$76,$B101,OPCO_1901001!$K$49:$K$76)</f>
        <v>607.25</v>
      </c>
      <c r="O101" s="27">
        <f>SUMIF(OPCO_1901001!$A$3:$A$48,$B101,OPCO_1901001!$K$3:$K$48)</f>
        <v>20638.099999999999</v>
      </c>
      <c r="P101" s="5"/>
      <c r="Q101" s="27">
        <v>0</v>
      </c>
      <c r="R101" s="27">
        <f>SUMIF(OPCO_1901001!$A$49:$A$76,$B101,OPCO_1901001!$L$49:$L$76)</f>
        <v>2220.75</v>
      </c>
      <c r="S101" s="27">
        <f>SUMIF(OPCO_1901001!$A$3:$A$48,$B101,OPCO_1901001!$L$3:$L$48)</f>
        <v>-36974.35</v>
      </c>
      <c r="T101" s="5"/>
      <c r="U101" s="5"/>
      <c r="V101" s="5"/>
      <c r="W101" s="5"/>
      <c r="X101" s="5"/>
      <c r="Y101" s="5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x14ac:dyDescent="0.25">
      <c r="A102" s="59">
        <f t="shared" si="8"/>
        <v>86</v>
      </c>
      <c r="B102" s="6" t="s">
        <v>1436</v>
      </c>
      <c r="C102" s="5">
        <f t="shared" si="9"/>
        <v>0</v>
      </c>
      <c r="D102" s="5">
        <f t="shared" si="10"/>
        <v>0</v>
      </c>
      <c r="E102" s="5"/>
      <c r="F102" s="5"/>
      <c r="G102" s="5">
        <f>ROUND(SUM(C102:F102)/2,0)</f>
        <v>0</v>
      </c>
      <c r="H102" s="5"/>
      <c r="I102" s="5">
        <f t="shared" si="11"/>
        <v>0</v>
      </c>
      <c r="J102" s="5">
        <f t="shared" si="11"/>
        <v>0</v>
      </c>
      <c r="K102" s="5">
        <f t="shared" si="11"/>
        <v>0</v>
      </c>
      <c r="L102" s="5"/>
      <c r="M102" s="27">
        <v>0</v>
      </c>
      <c r="N102" s="27">
        <f>SUMIF(OPCO_1901001!$A$49:$A$76,$B102,OPCO_1901001!$K$49:$K$76)</f>
        <v>0</v>
      </c>
      <c r="O102" s="27">
        <f>SUMIF(OPCO_1901001!$A$3:$A$48,$B102,OPCO_1901001!$K$3:$K$48)</f>
        <v>0</v>
      </c>
      <c r="P102" s="5"/>
      <c r="Q102" s="27">
        <v>0</v>
      </c>
      <c r="R102" s="27">
        <f>SUMIF(OPCO_1901001!$A$49:$A$76,$B102,OPCO_1901001!$L$49:$L$76)</f>
        <v>0</v>
      </c>
      <c r="S102" s="27">
        <f>SUMIF(OPCO_1901001!$A$3:$A$48,$B102,OPCO_1901001!$L$3:$L$48)</f>
        <v>0</v>
      </c>
      <c r="T102" s="5"/>
      <c r="U102" s="5"/>
      <c r="V102" s="5"/>
      <c r="W102" s="5"/>
      <c r="X102" s="5"/>
      <c r="Y102" s="5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x14ac:dyDescent="0.25">
      <c r="A103" s="59">
        <f t="shared" si="8"/>
        <v>87</v>
      </c>
      <c r="B103" s="6" t="s">
        <v>1437</v>
      </c>
      <c r="C103" s="5">
        <f t="shared" si="9"/>
        <v>0</v>
      </c>
      <c r="D103" s="5">
        <f t="shared" si="10"/>
        <v>0</v>
      </c>
      <c r="E103" s="5"/>
      <c r="F103" s="5"/>
      <c r="G103" s="5">
        <f t="shared" si="7"/>
        <v>0</v>
      </c>
      <c r="H103" s="5"/>
      <c r="I103" s="5">
        <f t="shared" si="11"/>
        <v>0</v>
      </c>
      <c r="J103" s="5">
        <f t="shared" si="11"/>
        <v>0</v>
      </c>
      <c r="K103" s="5">
        <f t="shared" si="11"/>
        <v>0</v>
      </c>
      <c r="L103" s="5"/>
      <c r="M103" s="27">
        <v>0</v>
      </c>
      <c r="N103" s="27">
        <f>SUMIF(OPCO_1901001!$A$49:$A$76,$B103,OPCO_1901001!$K$49:$K$76)</f>
        <v>0</v>
      </c>
      <c r="O103" s="27">
        <f>SUMIF(OPCO_1901001!$A$3:$A$48,$B103,OPCO_1901001!$K$3:$K$48)</f>
        <v>0</v>
      </c>
      <c r="P103" s="5"/>
      <c r="Q103" s="27">
        <v>0</v>
      </c>
      <c r="R103" s="27">
        <f>SUMIF(OPCO_1901001!$A$49:$A$76,$B103,OPCO_1901001!$L$49:$L$76)</f>
        <v>0</v>
      </c>
      <c r="S103" s="27">
        <f>SUMIF(OPCO_1901001!$A$3:$A$48,$B103,OPCO_1901001!$L$3:$L$48)</f>
        <v>0</v>
      </c>
      <c r="T103" s="5"/>
      <c r="U103" s="5"/>
      <c r="V103" s="5"/>
      <c r="W103" s="5"/>
      <c r="X103" s="5"/>
      <c r="Y103" s="5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x14ac:dyDescent="0.25">
      <c r="A104" s="59">
        <f t="shared" si="8"/>
        <v>88</v>
      </c>
      <c r="B104" s="6" t="s">
        <v>1438</v>
      </c>
      <c r="C104" s="5">
        <f t="shared" si="9"/>
        <v>0</v>
      </c>
      <c r="D104" s="5">
        <f t="shared" si="10"/>
        <v>0</v>
      </c>
      <c r="E104" s="5"/>
      <c r="F104" s="5"/>
      <c r="G104" s="5">
        <f t="shared" si="7"/>
        <v>0</v>
      </c>
      <c r="H104" s="5"/>
      <c r="I104" s="5">
        <f t="shared" si="11"/>
        <v>0</v>
      </c>
      <c r="J104" s="5">
        <f t="shared" si="11"/>
        <v>0</v>
      </c>
      <c r="K104" s="5">
        <f t="shared" si="11"/>
        <v>0</v>
      </c>
      <c r="L104" s="5"/>
      <c r="M104" s="27">
        <v>0</v>
      </c>
      <c r="N104" s="27">
        <f>SUMIF(OPCO_1901001!$A$49:$A$76,$B104,OPCO_1901001!$K$49:$K$76)</f>
        <v>0</v>
      </c>
      <c r="O104" s="27">
        <f>SUMIF(OPCO_1901001!$A$3:$A$48,$B104,OPCO_1901001!$K$3:$K$48)</f>
        <v>0</v>
      </c>
      <c r="P104" s="5"/>
      <c r="Q104" s="27">
        <v>0</v>
      </c>
      <c r="R104" s="27">
        <f>SUMIF(OPCO_1901001!$A$49:$A$76,$B104,OPCO_1901001!$L$49:$L$76)</f>
        <v>0</v>
      </c>
      <c r="S104" s="27">
        <f>SUMIF(OPCO_1901001!$A$3:$A$48,$B104,OPCO_1901001!$L$3:$L$48)</f>
        <v>0</v>
      </c>
      <c r="T104" s="5"/>
      <c r="U104" s="5"/>
      <c r="V104" s="5"/>
      <c r="W104" s="5"/>
      <c r="X104" s="5"/>
      <c r="Y104" s="5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x14ac:dyDescent="0.25">
      <c r="A105" s="59">
        <f t="shared" si="8"/>
        <v>89</v>
      </c>
      <c r="B105" s="6" t="s">
        <v>1439</v>
      </c>
      <c r="C105" s="5">
        <f t="shared" si="9"/>
        <v>0</v>
      </c>
      <c r="D105" s="5">
        <f t="shared" si="10"/>
        <v>0</v>
      </c>
      <c r="E105" s="5"/>
      <c r="F105" s="5"/>
      <c r="G105" s="5">
        <f>ROUND(SUM(C105:F105)/2,0)</f>
        <v>0</v>
      </c>
      <c r="H105" s="5"/>
      <c r="I105" s="5">
        <f t="shared" si="11"/>
        <v>0</v>
      </c>
      <c r="J105" s="5">
        <f t="shared" si="11"/>
        <v>0</v>
      </c>
      <c r="K105" s="5">
        <f t="shared" si="11"/>
        <v>0</v>
      </c>
      <c r="L105" s="5"/>
      <c r="M105" s="27">
        <v>0</v>
      </c>
      <c r="N105" s="27">
        <f>SUMIF(OPCO_1901001!$A$49:$A$76,$B105,OPCO_1901001!$K$49:$K$76)</f>
        <v>0</v>
      </c>
      <c r="O105" s="27">
        <f>SUMIF(OPCO_1901001!$A$3:$A$48,$B105,OPCO_1901001!$K$3:$K$48)</f>
        <v>0</v>
      </c>
      <c r="P105" s="5"/>
      <c r="Q105" s="27">
        <v>0</v>
      </c>
      <c r="R105" s="27">
        <f>SUMIF(OPCO_1901001!$A$49:$A$76,$B105,OPCO_1901001!$L$49:$L$76)</f>
        <v>0</v>
      </c>
      <c r="S105" s="27">
        <f>SUMIF(OPCO_1901001!$A$3:$A$48,$B105,OPCO_1901001!$L$3:$L$48)</f>
        <v>0</v>
      </c>
      <c r="T105" s="5"/>
      <c r="U105" s="5"/>
      <c r="V105" s="5"/>
      <c r="W105" s="5"/>
      <c r="X105" s="5"/>
      <c r="Y105" s="5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x14ac:dyDescent="0.25">
      <c r="A106" s="59">
        <f t="shared" si="8"/>
        <v>90</v>
      </c>
      <c r="B106" s="6" t="s">
        <v>1440</v>
      </c>
      <c r="C106" s="5">
        <f t="shared" si="9"/>
        <v>0</v>
      </c>
      <c r="D106" s="5">
        <f t="shared" si="10"/>
        <v>0</v>
      </c>
      <c r="E106" s="5"/>
      <c r="F106" s="5"/>
      <c r="G106" s="5">
        <f t="shared" si="7"/>
        <v>0</v>
      </c>
      <c r="H106" s="5"/>
      <c r="I106" s="5">
        <f t="shared" si="11"/>
        <v>0</v>
      </c>
      <c r="J106" s="5">
        <f t="shared" si="11"/>
        <v>0</v>
      </c>
      <c r="K106" s="5">
        <f t="shared" si="11"/>
        <v>0</v>
      </c>
      <c r="L106" s="5"/>
      <c r="M106" s="27">
        <v>0</v>
      </c>
      <c r="N106" s="27">
        <f>SUMIF(OPCO_1901001!$A$49:$A$76,$B106,OPCO_1901001!$K$49:$K$76)</f>
        <v>0</v>
      </c>
      <c r="O106" s="27">
        <f>SUMIF(OPCO_1901001!$A$3:$A$48,$B106,OPCO_1901001!$K$3:$K$48)</f>
        <v>0</v>
      </c>
      <c r="P106" s="5"/>
      <c r="Q106" s="27">
        <v>0</v>
      </c>
      <c r="R106" s="27">
        <f>SUMIF(OPCO_1901001!$A$49:$A$76,$B106,OPCO_1901001!$L$49:$L$76)</f>
        <v>0</v>
      </c>
      <c r="S106" s="27">
        <f>SUMIF(OPCO_1901001!$A$3:$A$48,$B106,OPCO_1901001!$L$3:$L$48)</f>
        <v>0</v>
      </c>
      <c r="T106" s="5"/>
      <c r="U106" s="5"/>
      <c r="V106" s="5"/>
      <c r="W106" s="5"/>
      <c r="X106" s="5"/>
      <c r="Y106" s="5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x14ac:dyDescent="0.25">
      <c r="A107" s="59">
        <f t="shared" si="8"/>
        <v>91</v>
      </c>
      <c r="B107" s="6" t="s">
        <v>1441</v>
      </c>
      <c r="C107" s="5">
        <f t="shared" si="9"/>
        <v>0</v>
      </c>
      <c r="D107" s="5">
        <f t="shared" si="10"/>
        <v>0</v>
      </c>
      <c r="E107" s="5"/>
      <c r="F107" s="5"/>
      <c r="G107" s="5">
        <f>ROUND(SUM(C107:F107)/2,0)</f>
        <v>0</v>
      </c>
      <c r="H107" s="5"/>
      <c r="I107" s="5">
        <f t="shared" si="11"/>
        <v>0</v>
      </c>
      <c r="J107" s="5">
        <f t="shared" si="11"/>
        <v>0</v>
      </c>
      <c r="K107" s="5">
        <f t="shared" si="11"/>
        <v>0</v>
      </c>
      <c r="L107" s="5"/>
      <c r="M107" s="27">
        <v>0</v>
      </c>
      <c r="N107" s="27">
        <f>SUMIF(OPCO_1901001!$A$49:$A$76,$B107,OPCO_1901001!$K$49:$K$76)</f>
        <v>0</v>
      </c>
      <c r="O107" s="27">
        <f>SUMIF(OPCO_1901001!$A$3:$A$48,$B107,OPCO_1901001!$K$3:$K$48)</f>
        <v>0</v>
      </c>
      <c r="P107" s="5"/>
      <c r="Q107" s="27">
        <v>0</v>
      </c>
      <c r="R107" s="27">
        <f>SUMIF(OPCO_1901001!$A$49:$A$76,$B107,OPCO_1901001!$L$49:$L$76)</f>
        <v>0</v>
      </c>
      <c r="S107" s="27">
        <f>SUMIF(OPCO_1901001!$A$3:$A$48,$B107,OPCO_1901001!$L$3:$L$48)</f>
        <v>0</v>
      </c>
      <c r="T107" s="5"/>
      <c r="U107" s="5"/>
      <c r="V107" s="5"/>
      <c r="W107" s="5"/>
      <c r="X107" s="5"/>
      <c r="Y107" s="5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x14ac:dyDescent="0.25">
      <c r="A108" s="59">
        <f t="shared" si="8"/>
        <v>92</v>
      </c>
      <c r="B108" s="5" t="s">
        <v>1442</v>
      </c>
      <c r="C108" s="5">
        <f t="shared" si="9"/>
        <v>0</v>
      </c>
      <c r="D108" s="5">
        <f t="shared" si="10"/>
        <v>0</v>
      </c>
      <c r="E108" s="5"/>
      <c r="F108" s="5"/>
      <c r="G108" s="5">
        <f>ROUND(SUM(C108:F108)/2,0)</f>
        <v>0</v>
      </c>
      <c r="H108" s="5"/>
      <c r="I108" s="5">
        <f t="shared" si="11"/>
        <v>0</v>
      </c>
      <c r="J108" s="5">
        <f t="shared" si="11"/>
        <v>0</v>
      </c>
      <c r="K108" s="5">
        <f t="shared" si="11"/>
        <v>0</v>
      </c>
      <c r="L108" s="5"/>
      <c r="M108" s="27">
        <v>0</v>
      </c>
      <c r="N108" s="27">
        <f>SUMIF(OPCO_1901001!$A$49:$A$76,$B108,OPCO_1901001!$K$49:$K$76)</f>
        <v>0</v>
      </c>
      <c r="O108" s="27">
        <f>SUMIF(OPCO_1901001!$A$3:$A$48,$B108,OPCO_1901001!$K$3:$K$48)</f>
        <v>0</v>
      </c>
      <c r="P108" s="5"/>
      <c r="Q108" s="27">
        <v>0</v>
      </c>
      <c r="R108" s="27">
        <f>SUMIF(OPCO_1901001!$A$49:$A$76,$B108,OPCO_1901001!$L$49:$L$76)</f>
        <v>0</v>
      </c>
      <c r="S108" s="27">
        <f>SUMIF(OPCO_1901001!$A$3:$A$48,$B108,OPCO_1901001!$L$3:$L$48)</f>
        <v>0</v>
      </c>
      <c r="T108" s="5"/>
      <c r="U108" s="5"/>
      <c r="V108" s="5"/>
      <c r="W108" s="5"/>
      <c r="X108" s="5"/>
      <c r="Y108" s="5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x14ac:dyDescent="0.25">
      <c r="A109" s="59">
        <f t="shared" si="8"/>
        <v>93</v>
      </c>
      <c r="B109" s="6" t="s">
        <v>1443</v>
      </c>
      <c r="C109" s="5">
        <f t="shared" si="9"/>
        <v>0</v>
      </c>
      <c r="D109" s="5">
        <f t="shared" si="10"/>
        <v>0</v>
      </c>
      <c r="E109" s="5"/>
      <c r="F109" s="5"/>
      <c r="G109" s="5">
        <f t="shared" ref="G109:G122" si="12">ROUND(SUM(C109:F109)/2,0)</f>
        <v>0</v>
      </c>
      <c r="H109" s="5"/>
      <c r="I109" s="5">
        <f t="shared" si="11"/>
        <v>0</v>
      </c>
      <c r="J109" s="5">
        <f t="shared" si="11"/>
        <v>0</v>
      </c>
      <c r="K109" s="5">
        <f t="shared" si="11"/>
        <v>0</v>
      </c>
      <c r="L109" s="5"/>
      <c r="M109" s="27">
        <v>0</v>
      </c>
      <c r="N109" s="27">
        <f>SUMIF(OPCO_1901001!$A$49:$A$76,$B109,OPCO_1901001!$K$49:$K$76)</f>
        <v>0</v>
      </c>
      <c r="O109" s="27">
        <f>SUMIF(OPCO_1901001!$A$3:$A$48,$B109,OPCO_1901001!$K$3:$K$48)</f>
        <v>0</v>
      </c>
      <c r="P109" s="5"/>
      <c r="Q109" s="27">
        <v>0</v>
      </c>
      <c r="R109" s="27">
        <f>SUMIF(OPCO_1901001!$A$49:$A$76,$B109,OPCO_1901001!$L$49:$L$76)</f>
        <v>0</v>
      </c>
      <c r="S109" s="27">
        <f>SUMIF(OPCO_1901001!$A$3:$A$48,$B109,OPCO_1901001!$L$3:$L$48)</f>
        <v>0</v>
      </c>
      <c r="T109" s="5"/>
      <c r="U109" s="5"/>
      <c r="V109" s="5"/>
      <c r="W109" s="5"/>
      <c r="X109" s="5"/>
      <c r="Y109" s="5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x14ac:dyDescent="0.25">
      <c r="A110" s="59">
        <f t="shared" si="8"/>
        <v>94</v>
      </c>
      <c r="B110" s="6" t="s">
        <v>685</v>
      </c>
      <c r="C110" s="5">
        <f t="shared" si="9"/>
        <v>1350865.05</v>
      </c>
      <c r="D110" s="5">
        <f t="shared" si="10"/>
        <v>476570.3</v>
      </c>
      <c r="E110" s="5"/>
      <c r="F110" s="5"/>
      <c r="G110" s="5">
        <f t="shared" si="12"/>
        <v>913718</v>
      </c>
      <c r="H110" s="5"/>
      <c r="I110" s="5">
        <f t="shared" si="11"/>
        <v>0</v>
      </c>
      <c r="J110" s="5">
        <f t="shared" si="11"/>
        <v>0</v>
      </c>
      <c r="K110" s="5">
        <f t="shared" si="11"/>
        <v>913717.67500000005</v>
      </c>
      <c r="L110" s="5"/>
      <c r="M110" s="27">
        <v>0</v>
      </c>
      <c r="N110" s="27">
        <f>SUMIF(OPCO_1901001!$A$49:$A$76,$B110,OPCO_1901001!$K$49:$K$76)</f>
        <v>0</v>
      </c>
      <c r="O110" s="27">
        <f>SUMIF(OPCO_1901001!$A$3:$A$48,$B110,OPCO_1901001!$K$3:$K$48)</f>
        <v>1350865.05</v>
      </c>
      <c r="P110" s="5"/>
      <c r="Q110" s="27">
        <v>0</v>
      </c>
      <c r="R110" s="27">
        <f>SUMIF(OPCO_1901001!$A$49:$A$76,$B110,OPCO_1901001!$L$49:$L$76)</f>
        <v>0</v>
      </c>
      <c r="S110" s="27">
        <f>SUMIF(OPCO_1901001!$A$3:$A$48,$B110,OPCO_1901001!$L$3:$L$48)</f>
        <v>476570.3</v>
      </c>
      <c r="T110" s="5"/>
      <c r="U110" s="5"/>
      <c r="V110" s="5"/>
      <c r="W110" s="5"/>
      <c r="X110" s="5"/>
      <c r="Y110" s="5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x14ac:dyDescent="0.25">
      <c r="A111" s="59">
        <f t="shared" si="8"/>
        <v>95</v>
      </c>
      <c r="B111" s="6" t="s">
        <v>682</v>
      </c>
      <c r="C111" s="5">
        <f t="shared" si="9"/>
        <v>2222301</v>
      </c>
      <c r="D111" s="5">
        <f t="shared" si="10"/>
        <v>2222301</v>
      </c>
      <c r="E111" s="5"/>
      <c r="F111" s="5"/>
      <c r="G111" s="5">
        <f t="shared" si="12"/>
        <v>2222301</v>
      </c>
      <c r="H111" s="5"/>
      <c r="I111" s="5">
        <f t="shared" si="11"/>
        <v>0</v>
      </c>
      <c r="J111" s="5">
        <f t="shared" si="11"/>
        <v>3655</v>
      </c>
      <c r="K111" s="5">
        <f t="shared" si="11"/>
        <v>2218646</v>
      </c>
      <c r="L111" s="5"/>
      <c r="M111" s="27">
        <v>0</v>
      </c>
      <c r="N111" s="27">
        <f>SUMIF(OPCO_1901001!$A$49:$A$76,$B111,OPCO_1901001!$K$49:$K$76)</f>
        <v>3655</v>
      </c>
      <c r="O111" s="27">
        <f>SUMIF(OPCO_1901001!$A$3:$A$48,$B111,OPCO_1901001!$K$3:$K$48)</f>
        <v>2218646</v>
      </c>
      <c r="P111" s="5"/>
      <c r="Q111" s="27">
        <v>0</v>
      </c>
      <c r="R111" s="27">
        <f>SUMIF(OPCO_1901001!$A$49:$A$76,$B111,OPCO_1901001!$L$49:$L$76)</f>
        <v>3655</v>
      </c>
      <c r="S111" s="27">
        <f>SUMIF(OPCO_1901001!$A$3:$A$48,$B111,OPCO_1901001!$L$3:$L$48)</f>
        <v>2218646</v>
      </c>
      <c r="T111" s="5"/>
      <c r="U111" s="5"/>
      <c r="V111" s="5"/>
      <c r="W111" s="5"/>
      <c r="X111" s="5"/>
      <c r="Y111" s="5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x14ac:dyDescent="0.25">
      <c r="A112" s="59">
        <f t="shared" si="8"/>
        <v>96</v>
      </c>
      <c r="B112" s="5" t="s">
        <v>96</v>
      </c>
      <c r="C112" s="5">
        <f t="shared" si="9"/>
        <v>11518741.5</v>
      </c>
      <c r="D112" s="5">
        <f t="shared" si="10"/>
        <v>11495846.25</v>
      </c>
      <c r="E112" s="5"/>
      <c r="F112" s="5"/>
      <c r="G112" s="5">
        <f t="shared" si="12"/>
        <v>11507294</v>
      </c>
      <c r="H112" s="5"/>
      <c r="I112" s="5">
        <f t="shared" si="11"/>
        <v>0</v>
      </c>
      <c r="J112" s="5">
        <f t="shared" si="11"/>
        <v>3195676.05</v>
      </c>
      <c r="K112" s="5">
        <f t="shared" si="11"/>
        <v>8311617.8250000002</v>
      </c>
      <c r="L112" s="5"/>
      <c r="M112" s="27">
        <v>0</v>
      </c>
      <c r="N112" s="27">
        <f>SUMIF(OPCO_1901001!$A$49:$A$76,$B112,OPCO_1901001!$K$49:$K$76)</f>
        <v>3075532.95</v>
      </c>
      <c r="O112" s="27">
        <f>SUMIF(OPCO_1901001!$A$3:$A$48,$B112,OPCO_1901001!$K$3:$K$48)</f>
        <v>8443208.5500000007</v>
      </c>
      <c r="P112" s="5"/>
      <c r="Q112" s="27">
        <v>0</v>
      </c>
      <c r="R112" s="27">
        <f>SUMIF(OPCO_1901001!$A$49:$A$76,$B112,OPCO_1901001!$L$49:$L$76)</f>
        <v>3315819.15</v>
      </c>
      <c r="S112" s="27">
        <f>SUMIF(OPCO_1901001!$A$3:$A$48,$B112,OPCO_1901001!$L$3:$L$48)</f>
        <v>8180027.0999999996</v>
      </c>
      <c r="T112" s="5"/>
      <c r="U112" s="5"/>
      <c r="V112" s="5"/>
      <c r="W112" s="5"/>
      <c r="X112" s="5"/>
      <c r="Y112" s="5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x14ac:dyDescent="0.25">
      <c r="A113" s="59">
        <f t="shared" si="8"/>
        <v>97</v>
      </c>
      <c r="B113" s="6" t="s">
        <v>693</v>
      </c>
      <c r="C113" s="5">
        <f t="shared" si="9"/>
        <v>-1476.65</v>
      </c>
      <c r="D113" s="5">
        <f t="shared" si="10"/>
        <v>-26852.35</v>
      </c>
      <c r="E113" s="5"/>
      <c r="F113" s="5"/>
      <c r="G113" s="5">
        <f t="shared" si="12"/>
        <v>-14165</v>
      </c>
      <c r="H113" s="5"/>
      <c r="I113" s="5">
        <f t="shared" si="11"/>
        <v>0</v>
      </c>
      <c r="J113" s="5">
        <f t="shared" si="11"/>
        <v>-1949.325</v>
      </c>
      <c r="K113" s="5">
        <f t="shared" si="11"/>
        <v>-12215.174999999999</v>
      </c>
      <c r="L113" s="5"/>
      <c r="M113" s="27">
        <v>0</v>
      </c>
      <c r="N113" s="27">
        <f>SUMIF(OPCO_1901001!$A$49:$A$76,$B113,OPCO_1901001!$K$49:$K$76)</f>
        <v>-1009.4</v>
      </c>
      <c r="O113" s="27">
        <f>SUMIF(OPCO_1901001!$A$3:$A$48,$B113,OPCO_1901001!$K$3:$K$48)</f>
        <v>-467.25</v>
      </c>
      <c r="P113" s="5"/>
      <c r="Q113" s="27">
        <v>0</v>
      </c>
      <c r="R113" s="27">
        <f>SUMIF(OPCO_1901001!$A$49:$A$76,$B113,OPCO_1901001!$L$49:$L$76)</f>
        <v>-2889.25</v>
      </c>
      <c r="S113" s="27">
        <f>SUMIF(OPCO_1901001!$A$3:$A$48,$B113,OPCO_1901001!$L$3:$L$48)</f>
        <v>-23963.1</v>
      </c>
      <c r="T113" s="5"/>
      <c r="U113" s="5"/>
      <c r="V113" s="5"/>
      <c r="W113" s="5"/>
      <c r="X113" s="5"/>
      <c r="Y113" s="5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x14ac:dyDescent="0.25">
      <c r="A114" s="59">
        <f t="shared" si="8"/>
        <v>98</v>
      </c>
      <c r="B114" s="6" t="s">
        <v>807</v>
      </c>
      <c r="C114" s="5">
        <f t="shared" ref="C114" si="13">SUM(M114:O114)</f>
        <v>0</v>
      </c>
      <c r="D114" s="5">
        <f t="shared" si="10"/>
        <v>392.95</v>
      </c>
      <c r="E114" s="5"/>
      <c r="F114" s="5"/>
      <c r="G114" s="5">
        <f t="shared" si="12"/>
        <v>196</v>
      </c>
      <c r="H114" s="5"/>
      <c r="I114" s="5">
        <f t="shared" si="11"/>
        <v>0</v>
      </c>
      <c r="J114" s="5">
        <f t="shared" si="11"/>
        <v>196.47499999999999</v>
      </c>
      <c r="K114" s="5">
        <f t="shared" si="11"/>
        <v>0</v>
      </c>
      <c r="L114" s="5"/>
      <c r="M114" s="27">
        <v>0</v>
      </c>
      <c r="N114" s="27">
        <f>SUMIF(OPCO_1901001!$A$49:$A$76,$B114,OPCO_1901001!$K$49:$K$76)</f>
        <v>0</v>
      </c>
      <c r="O114" s="27">
        <f>SUMIF(OPCO_1901001!$A$3:$A$48,$B114,OPCO_1901001!$K$3:$K$48)</f>
        <v>0</v>
      </c>
      <c r="P114" s="5"/>
      <c r="Q114" s="27">
        <v>0</v>
      </c>
      <c r="R114" s="27">
        <f>SUMIF(OPCO_1901001!$A$49:$A$76,$B114,OPCO_1901001!$L$49:$L$76)</f>
        <v>392.95</v>
      </c>
      <c r="S114" s="27">
        <f>SUMIF(OPCO_1901001!$A$3:$A$48,$B114,OPCO_1901001!$L$3:$L$48)</f>
        <v>0</v>
      </c>
      <c r="T114" s="5"/>
      <c r="U114" s="5"/>
      <c r="V114" s="5"/>
      <c r="W114" s="5"/>
      <c r="X114" s="5"/>
      <c r="Y114" s="5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x14ac:dyDescent="0.25">
      <c r="A115" s="59">
        <f t="shared" si="8"/>
        <v>99</v>
      </c>
      <c r="B115" s="6" t="s">
        <v>683</v>
      </c>
      <c r="C115" s="5">
        <f t="shared" si="9"/>
        <v>1979157.27</v>
      </c>
      <c r="D115" s="5">
        <f t="shared" si="10"/>
        <v>2349257.3200000003</v>
      </c>
      <c r="E115" s="5"/>
      <c r="F115" s="5"/>
      <c r="G115" s="5">
        <f t="shared" si="12"/>
        <v>2164207</v>
      </c>
      <c r="H115" s="5"/>
      <c r="I115" s="5">
        <f t="shared" si="11"/>
        <v>0</v>
      </c>
      <c r="J115" s="5">
        <f t="shared" si="11"/>
        <v>965944.14</v>
      </c>
      <c r="K115" s="5">
        <f t="shared" si="11"/>
        <v>1198263.155</v>
      </c>
      <c r="L115" s="5"/>
      <c r="M115" s="27">
        <v>0</v>
      </c>
      <c r="N115" s="27">
        <f>SUMIF(OPCO_1901001!$A$49:$A$76,$B115,OPCO_1901001!$K$49:$K$76)</f>
        <v>829697.81</v>
      </c>
      <c r="O115" s="27">
        <f>SUMIF(OPCO_1901001!$A$3:$A$48,$B115,OPCO_1901001!$K$3:$K$48)</f>
        <v>1149459.46</v>
      </c>
      <c r="P115" s="5"/>
      <c r="Q115" s="27">
        <v>0</v>
      </c>
      <c r="R115" s="27">
        <f>SUMIF(OPCO_1901001!$A$49:$A$76,$B115,OPCO_1901001!$L$49:$L$76)</f>
        <v>1102190.47</v>
      </c>
      <c r="S115" s="27">
        <f>SUMIF(OPCO_1901001!$A$3:$A$48,$B115,OPCO_1901001!$L$3:$L$48)</f>
        <v>1247066.8500000001</v>
      </c>
      <c r="T115" s="5"/>
      <c r="U115" s="5"/>
      <c r="V115" s="5"/>
      <c r="W115" s="5"/>
      <c r="X115" s="5"/>
      <c r="Y115" s="5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x14ac:dyDescent="0.25">
      <c r="A116" s="59">
        <f t="shared" si="8"/>
        <v>100</v>
      </c>
      <c r="B116" s="5" t="s">
        <v>25</v>
      </c>
      <c r="C116" s="22">
        <v>12581130.16</v>
      </c>
      <c r="D116" s="22">
        <v>49459805.039999999</v>
      </c>
      <c r="E116" s="5">
        <f t="shared" ref="E116:F119" si="14">-C116</f>
        <v>-12581130.16</v>
      </c>
      <c r="F116" s="5">
        <f t="shared" si="14"/>
        <v>-49459805.039999999</v>
      </c>
      <c r="G116" s="5">
        <f t="shared" si="12"/>
        <v>0</v>
      </c>
      <c r="H116" s="5"/>
      <c r="I116" s="5"/>
      <c r="J116" s="5"/>
      <c r="K116" s="5"/>
      <c r="L116" s="5"/>
      <c r="M116" s="5"/>
      <c r="N116" s="146"/>
      <c r="O116" s="5"/>
      <c r="P116" s="5"/>
      <c r="Q116" s="5"/>
      <c r="R116" s="146"/>
      <c r="S116" s="5"/>
      <c r="T116" s="5"/>
      <c r="U116" s="5"/>
      <c r="V116" s="5"/>
      <c r="W116" s="5"/>
      <c r="X116" s="5"/>
      <c r="Y116" s="5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x14ac:dyDescent="0.25">
      <c r="A117" s="59">
        <f t="shared" si="8"/>
        <v>101</v>
      </c>
      <c r="B117" s="5" t="s">
        <v>680</v>
      </c>
      <c r="C117" s="22">
        <v>601983.36</v>
      </c>
      <c r="D117" s="22">
        <v>1096581.1000000001</v>
      </c>
      <c r="E117" s="5">
        <f t="shared" si="14"/>
        <v>-601983.36</v>
      </c>
      <c r="F117" s="5">
        <f t="shared" si="14"/>
        <v>-1096581.1000000001</v>
      </c>
      <c r="G117" s="5">
        <f t="shared" si="12"/>
        <v>0</v>
      </c>
      <c r="H117" s="5"/>
      <c r="I117" s="5"/>
      <c r="J117" s="5"/>
      <c r="K117" s="5"/>
      <c r="L117" s="5"/>
      <c r="M117" s="5"/>
      <c r="N117" s="146"/>
      <c r="O117" s="5"/>
      <c r="P117" s="5"/>
      <c r="Q117" s="5"/>
      <c r="R117" s="146"/>
      <c r="S117" s="5"/>
      <c r="T117" s="5"/>
      <c r="U117" s="5"/>
      <c r="V117" s="5"/>
      <c r="W117" s="5"/>
      <c r="X117" s="5"/>
      <c r="Y117" s="5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x14ac:dyDescent="0.25">
      <c r="A118" s="59">
        <f t="shared" si="8"/>
        <v>102</v>
      </c>
      <c r="B118" s="5" t="s">
        <v>679</v>
      </c>
      <c r="C118" s="22">
        <v>443164.34</v>
      </c>
      <c r="D118" s="22">
        <v>420251.73</v>
      </c>
      <c r="E118" s="5">
        <f t="shared" si="14"/>
        <v>-443164.34</v>
      </c>
      <c r="F118" s="5">
        <f t="shared" si="14"/>
        <v>-420251.73</v>
      </c>
      <c r="G118" s="5">
        <f t="shared" si="12"/>
        <v>0</v>
      </c>
      <c r="H118" s="5"/>
      <c r="I118" s="5"/>
      <c r="J118" s="5"/>
      <c r="K118" s="5"/>
      <c r="L118" s="5"/>
      <c r="M118" s="5"/>
      <c r="N118" s="146"/>
      <c r="O118" s="5"/>
      <c r="P118" s="5"/>
      <c r="Q118" s="5"/>
      <c r="R118" s="146"/>
      <c r="S118" s="5"/>
      <c r="T118" s="5"/>
      <c r="U118" s="5"/>
      <c r="V118" s="5"/>
      <c r="W118" s="5"/>
      <c r="X118" s="5"/>
      <c r="Y118" s="5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x14ac:dyDescent="0.25">
      <c r="A119" s="59">
        <f t="shared" si="8"/>
        <v>103</v>
      </c>
      <c r="B119" s="5" t="s">
        <v>678</v>
      </c>
      <c r="C119" s="22">
        <v>0</v>
      </c>
      <c r="D119" s="22">
        <v>0</v>
      </c>
      <c r="E119" s="5">
        <f t="shared" si="14"/>
        <v>0</v>
      </c>
      <c r="F119" s="5">
        <f t="shared" si="14"/>
        <v>0</v>
      </c>
      <c r="G119" s="5">
        <f t="shared" si="12"/>
        <v>0</v>
      </c>
      <c r="H119" s="5"/>
      <c r="I119" s="5"/>
      <c r="J119" s="5"/>
      <c r="K119" s="5"/>
      <c r="L119" s="5"/>
      <c r="M119" s="5"/>
      <c r="N119" s="146"/>
      <c r="O119" s="5"/>
      <c r="P119" s="5"/>
      <c r="Q119" s="5"/>
      <c r="R119" s="146"/>
      <c r="S119" s="5"/>
      <c r="T119" s="5"/>
      <c r="U119" s="5"/>
      <c r="V119" s="5"/>
      <c r="W119" s="5"/>
      <c r="X119" s="5"/>
      <c r="Y119" s="5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x14ac:dyDescent="0.25">
      <c r="A120" s="59">
        <f t="shared" si="8"/>
        <v>104</v>
      </c>
      <c r="B120" s="6" t="s">
        <v>677</v>
      </c>
      <c r="C120" s="22">
        <v>0</v>
      </c>
      <c r="D120" s="22">
        <v>0</v>
      </c>
      <c r="E120" s="5">
        <f>-C120</f>
        <v>0</v>
      </c>
      <c r="F120" s="5">
        <f>-D120</f>
        <v>0</v>
      </c>
      <c r="G120" s="5">
        <f t="shared" si="12"/>
        <v>0</v>
      </c>
      <c r="H120" s="5"/>
      <c r="I120" s="5"/>
      <c r="J120" s="5"/>
      <c r="K120" s="5"/>
      <c r="L120" s="5"/>
      <c r="M120" s="5"/>
      <c r="N120" s="146"/>
      <c r="O120" s="5"/>
      <c r="P120" s="5"/>
      <c r="Q120" s="5"/>
      <c r="R120" s="146"/>
      <c r="S120" s="5"/>
      <c r="T120" s="5"/>
      <c r="U120" s="5"/>
      <c r="V120" s="5"/>
      <c r="W120" s="5"/>
      <c r="X120" s="5"/>
      <c r="Y120" s="5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x14ac:dyDescent="0.25">
      <c r="A121" s="59">
        <f t="shared" si="8"/>
        <v>105</v>
      </c>
      <c r="B121" s="6" t="s">
        <v>1444</v>
      </c>
      <c r="C121" s="22">
        <v>0</v>
      </c>
      <c r="D121" s="22">
        <v>0</v>
      </c>
      <c r="E121" s="5">
        <f>-C121</f>
        <v>0</v>
      </c>
      <c r="F121" s="5">
        <f>-D121</f>
        <v>0</v>
      </c>
      <c r="G121" s="5">
        <f>ROUND(SUM(C121:F121)/2,0)</f>
        <v>0</v>
      </c>
      <c r="H121" s="5"/>
      <c r="I121" s="5"/>
      <c r="J121" s="5"/>
      <c r="K121" s="5"/>
      <c r="L121" s="5"/>
      <c r="M121" s="5"/>
      <c r="N121" s="146"/>
      <c r="O121" s="5"/>
      <c r="P121" s="5"/>
      <c r="Q121" s="5"/>
      <c r="R121" s="146"/>
      <c r="S121" s="5"/>
      <c r="T121" s="5"/>
      <c r="U121" s="5"/>
      <c r="V121" s="5"/>
      <c r="W121" s="5"/>
      <c r="X121" s="5"/>
      <c r="Y121" s="5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x14ac:dyDescent="0.25">
      <c r="A122" s="59">
        <f t="shared" si="8"/>
        <v>106</v>
      </c>
      <c r="B122" s="6" t="s">
        <v>670</v>
      </c>
      <c r="C122" s="5">
        <f>SUM(M122:O122)</f>
        <v>1637031.25</v>
      </c>
      <c r="D122" s="5">
        <f>SUM(Q122:S122)</f>
        <v>0</v>
      </c>
      <c r="E122" s="5"/>
      <c r="F122" s="5"/>
      <c r="G122" s="5">
        <f t="shared" si="12"/>
        <v>818516</v>
      </c>
      <c r="H122" s="5"/>
      <c r="I122" s="5">
        <f>(M122+Q122)/2</f>
        <v>0</v>
      </c>
      <c r="J122" s="5">
        <f>(N122+R122)/2</f>
        <v>0</v>
      </c>
      <c r="K122" s="5">
        <f>(O122+S122)/2</f>
        <v>818515.625</v>
      </c>
      <c r="L122" s="5"/>
      <c r="M122" s="22">
        <v>0</v>
      </c>
      <c r="N122" s="22">
        <v>0</v>
      </c>
      <c r="O122" s="22">
        <v>1637031.25</v>
      </c>
      <c r="P122" s="5"/>
      <c r="Q122" s="22">
        <v>0</v>
      </c>
      <c r="R122" s="22">
        <v>0</v>
      </c>
      <c r="S122" s="22">
        <v>0</v>
      </c>
      <c r="T122" s="5"/>
      <c r="U122" s="5"/>
      <c r="V122" s="5"/>
      <c r="W122" s="5"/>
      <c r="X122" s="5"/>
      <c r="Y122" s="5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x14ac:dyDescent="0.25">
      <c r="A123" s="59">
        <f t="shared" si="8"/>
        <v>107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46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3.8" thickBot="1" x14ac:dyDescent="0.3">
      <c r="A124" s="59">
        <f t="shared" si="8"/>
        <v>108</v>
      </c>
      <c r="B124" s="6" t="s">
        <v>669</v>
      </c>
      <c r="C124" s="58">
        <f>SUM(C17:C123)</f>
        <v>162358840.98999995</v>
      </c>
      <c r="D124" s="58">
        <f>SUM(D17:D123)</f>
        <v>232375836.77999994</v>
      </c>
      <c r="E124" s="58">
        <f>SUM(E17:E123)</f>
        <v>-13626277.859999999</v>
      </c>
      <c r="F124" s="58">
        <f>SUM(F17:F123)</f>
        <v>-50976637.869999997</v>
      </c>
      <c r="G124" s="58">
        <f>SUM(G17:G123)</f>
        <v>165065882</v>
      </c>
      <c r="H124" s="5"/>
      <c r="I124" s="58">
        <f>SUM(I17:I123)</f>
        <v>0</v>
      </c>
      <c r="J124" s="58">
        <f>SUM(J17:J123)</f>
        <v>20930215.504999999</v>
      </c>
      <c r="K124" s="58">
        <f>SUM(K17:K123)</f>
        <v>144135665.51500002</v>
      </c>
      <c r="L124" s="5"/>
      <c r="M124" s="58">
        <f>SUM(M17:M123)</f>
        <v>0</v>
      </c>
      <c r="N124" s="58">
        <f>SUM(N17:N123)</f>
        <v>20202932.109999999</v>
      </c>
      <c r="O124" s="58">
        <f>SUM(O17:O123)</f>
        <v>128529631.01999998</v>
      </c>
      <c r="P124" s="5"/>
      <c r="Q124" s="58">
        <f>SUM(Q17:Q123)</f>
        <v>0</v>
      </c>
      <c r="R124" s="58">
        <f>SUM(R17:R123)</f>
        <v>21657498.900000002</v>
      </c>
      <c r="S124" s="58">
        <f>SUM(S17:S123)</f>
        <v>159741700.00999999</v>
      </c>
      <c r="T124" s="5"/>
      <c r="U124" s="5"/>
      <c r="V124" s="5"/>
      <c r="W124" s="5"/>
      <c r="X124" s="5"/>
      <c r="Y124" s="5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3.8" thickTop="1" x14ac:dyDescent="0.25"/>
  </sheetData>
  <pageMargins left="0.7" right="0.7" top="0.75" bottom="0.75" header="0.3" footer="0.3"/>
  <pageSetup scale="35" fitToHeight="0" orientation="landscape" r:id="rId1"/>
  <headerFooter alignWithMargins="0">
    <oddHeader>&amp;RSTATEMENT AG-3-2
Page &amp;P of &amp;N</oddHeader>
  </headerFooter>
  <colBreaks count="2" manualBreakCount="2">
    <brk id="7" max="116" man="1"/>
    <brk id="16" max="116" man="1"/>
  </colBreaks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workbookViewId="0">
      <pane ySplit="2" topLeftCell="A41" activePane="bottomLeft" state="frozen"/>
      <selection activeCell="B93" sqref="B93:S93"/>
      <selection pane="bottomLeft" activeCell="B93" sqref="B93:S93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3.109375" style="69" bestFit="1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30"/>
      <c r="B1" s="29" t="s">
        <v>859</v>
      </c>
      <c r="E1" s="118" t="s">
        <v>858</v>
      </c>
    </row>
    <row r="2" spans="1:23" x14ac:dyDescent="0.3">
      <c r="A2" s="31" t="s">
        <v>529</v>
      </c>
      <c r="B2" s="32" t="s">
        <v>444</v>
      </c>
      <c r="C2" s="32" t="s">
        <v>445</v>
      </c>
      <c r="D2" s="32" t="s">
        <v>446</v>
      </c>
      <c r="E2" s="32" t="s">
        <v>447</v>
      </c>
      <c r="F2" s="32" t="s">
        <v>448</v>
      </c>
      <c r="G2" s="32" t="s">
        <v>449</v>
      </c>
      <c r="H2" s="32" t="s">
        <v>450</v>
      </c>
      <c r="I2" s="32" t="s">
        <v>451</v>
      </c>
      <c r="J2" s="32" t="s">
        <v>452</v>
      </c>
      <c r="K2" s="75" t="s">
        <v>453</v>
      </c>
      <c r="L2" s="76" t="s">
        <v>454</v>
      </c>
      <c r="M2" s="32" t="s">
        <v>455</v>
      </c>
      <c r="N2" s="32" t="s">
        <v>456</v>
      </c>
      <c r="O2" s="32" t="s">
        <v>457</v>
      </c>
      <c r="P2" s="32" t="s">
        <v>458</v>
      </c>
      <c r="Q2" s="32" t="s">
        <v>459</v>
      </c>
      <c r="R2" s="32" t="s">
        <v>460</v>
      </c>
      <c r="S2" s="32" t="s">
        <v>461</v>
      </c>
      <c r="T2" s="32" t="s">
        <v>462</v>
      </c>
      <c r="U2" s="32" t="s">
        <v>463</v>
      </c>
      <c r="V2" s="32" t="s">
        <v>464</v>
      </c>
      <c r="W2" s="32" t="s">
        <v>465</v>
      </c>
    </row>
    <row r="3" spans="1:23" x14ac:dyDescent="0.3">
      <c r="A3" s="30" t="str">
        <f>VLOOKUP(I3,'Table (10)'!$B$3:$C$408,2,FALSE)</f>
        <v>NOL &amp; TAX CREDIT C/F - DEF TAX ASSET</v>
      </c>
      <c r="B3" s="88">
        <v>50</v>
      </c>
      <c r="C3" s="88">
        <v>250</v>
      </c>
      <c r="D3" s="88" t="s">
        <v>1328</v>
      </c>
      <c r="E3" s="88" t="s">
        <v>466</v>
      </c>
      <c r="F3" s="88" t="s">
        <v>762</v>
      </c>
      <c r="G3" s="34">
        <v>1901001</v>
      </c>
      <c r="H3" s="88" t="s">
        <v>803</v>
      </c>
      <c r="I3" s="88" t="s">
        <v>802</v>
      </c>
      <c r="J3" s="88" t="s">
        <v>640</v>
      </c>
      <c r="K3" s="91">
        <v>-1022713</v>
      </c>
      <c r="L3" s="92">
        <v>-11445598</v>
      </c>
      <c r="M3" s="88">
        <v>-1022713</v>
      </c>
      <c r="N3" s="88"/>
      <c r="O3" s="88"/>
      <c r="P3" s="88">
        <v>0</v>
      </c>
      <c r="Q3" s="88">
        <v>0</v>
      </c>
      <c r="R3" s="88">
        <v>0</v>
      </c>
      <c r="S3" s="88">
        <v>0</v>
      </c>
      <c r="T3" s="88">
        <v>0</v>
      </c>
      <c r="U3" s="88" t="s">
        <v>470</v>
      </c>
      <c r="V3" s="88" t="s">
        <v>641</v>
      </c>
      <c r="W3" s="88" t="s">
        <v>642</v>
      </c>
    </row>
    <row r="4" spans="1:23" x14ac:dyDescent="0.3">
      <c r="A4" s="30" t="str">
        <f>VLOOKUP(I4,'Table (10)'!$B$3:$C$408,2,FALSE)</f>
        <v>NOL &amp; TAX CREDIT C/F - DEF TAX ASSET</v>
      </c>
      <c r="B4" s="88">
        <v>50</v>
      </c>
      <c r="C4" s="88">
        <v>250</v>
      </c>
      <c r="D4" s="88" t="s">
        <v>1328</v>
      </c>
      <c r="E4" s="88" t="s">
        <v>466</v>
      </c>
      <c r="F4" s="88" t="s">
        <v>762</v>
      </c>
      <c r="G4" s="34">
        <v>1901001</v>
      </c>
      <c r="H4" s="88" t="s">
        <v>847</v>
      </c>
      <c r="I4" s="88" t="s">
        <v>846</v>
      </c>
      <c r="J4" s="88" t="s">
        <v>640</v>
      </c>
      <c r="K4" s="91">
        <v>17681841</v>
      </c>
      <c r="L4" s="92">
        <v>17681841</v>
      </c>
      <c r="M4" s="88">
        <v>17681841</v>
      </c>
      <c r="N4" s="88"/>
      <c r="O4" s="88"/>
      <c r="P4" s="88">
        <v>0</v>
      </c>
      <c r="Q4" s="88">
        <v>0</v>
      </c>
      <c r="R4" s="88">
        <v>0</v>
      </c>
      <c r="S4" s="88">
        <v>0</v>
      </c>
      <c r="T4" s="88">
        <v>0</v>
      </c>
      <c r="U4" s="88" t="s">
        <v>470</v>
      </c>
      <c r="V4" s="88" t="s">
        <v>641</v>
      </c>
      <c r="W4" s="88" t="s">
        <v>642</v>
      </c>
    </row>
    <row r="5" spans="1:23" x14ac:dyDescent="0.3">
      <c r="A5" s="30" t="str">
        <f>VLOOKUP(I5,'Table (10)'!$B$3:$C$408,2,FALSE)</f>
        <v>INT EXP CAPITALIZED FOR TAX</v>
      </c>
      <c r="B5" s="88">
        <v>50</v>
      </c>
      <c r="C5" s="88">
        <v>250</v>
      </c>
      <c r="D5" s="88" t="s">
        <v>1328</v>
      </c>
      <c r="E5" s="88" t="s">
        <v>466</v>
      </c>
      <c r="F5" s="88" t="s">
        <v>762</v>
      </c>
      <c r="G5" s="34">
        <v>1901001</v>
      </c>
      <c r="H5" s="88" t="s">
        <v>756</v>
      </c>
      <c r="I5" s="88" t="s">
        <v>801</v>
      </c>
      <c r="J5" s="88" t="s">
        <v>640</v>
      </c>
      <c r="K5" s="91">
        <v>18897888.210000001</v>
      </c>
      <c r="L5" s="92">
        <v>20585115.82</v>
      </c>
      <c r="M5" s="88">
        <v>18897888.210000001</v>
      </c>
      <c r="N5" s="88"/>
      <c r="O5" s="88"/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 t="s">
        <v>470</v>
      </c>
      <c r="V5" s="88" t="s">
        <v>641</v>
      </c>
      <c r="W5" s="88" t="s">
        <v>642</v>
      </c>
    </row>
    <row r="6" spans="1:23" x14ac:dyDescent="0.3">
      <c r="A6" s="30" t="str">
        <f>VLOOKUP(I6,'Table (10)'!$B$3:$C$408,2,FALSE)</f>
        <v>INT EXP CAPITALIZED FOR TAX</v>
      </c>
      <c r="B6" s="88">
        <v>50</v>
      </c>
      <c r="C6" s="88">
        <v>250</v>
      </c>
      <c r="D6" s="88" t="s">
        <v>1328</v>
      </c>
      <c r="E6" s="88" t="s">
        <v>466</v>
      </c>
      <c r="F6" s="88" t="s">
        <v>762</v>
      </c>
      <c r="G6" s="34">
        <v>1901001</v>
      </c>
      <c r="H6" s="88" t="s">
        <v>800</v>
      </c>
      <c r="I6" s="88" t="s">
        <v>799</v>
      </c>
      <c r="J6" s="88" t="s">
        <v>640</v>
      </c>
      <c r="K6" s="91">
        <v>-7162047</v>
      </c>
      <c r="L6" s="92">
        <v>-7818864</v>
      </c>
      <c r="M6" s="88">
        <v>-7162047</v>
      </c>
      <c r="N6" s="88"/>
      <c r="O6" s="88"/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 t="s">
        <v>470</v>
      </c>
      <c r="V6" s="88" t="s">
        <v>641</v>
      </c>
      <c r="W6" s="88" t="s">
        <v>642</v>
      </c>
    </row>
    <row r="7" spans="1:23" x14ac:dyDescent="0.3">
      <c r="A7" s="30" t="str">
        <f>VLOOKUP(I7,'Table (10)'!$B$3:$C$408,2,FALSE)</f>
        <v>CIAC - BOOK RECEIPTS</v>
      </c>
      <c r="B7" s="88">
        <v>50</v>
      </c>
      <c r="C7" s="88">
        <v>250</v>
      </c>
      <c r="D7" s="88" t="s">
        <v>1328</v>
      </c>
      <c r="E7" s="88" t="s">
        <v>466</v>
      </c>
      <c r="F7" s="88" t="s">
        <v>762</v>
      </c>
      <c r="G7" s="34">
        <v>1901001</v>
      </c>
      <c r="H7" s="88" t="s">
        <v>1023</v>
      </c>
      <c r="I7" s="88" t="s">
        <v>1077</v>
      </c>
      <c r="J7" s="88" t="s">
        <v>640</v>
      </c>
      <c r="K7" s="91">
        <v>16641785.050000001</v>
      </c>
      <c r="L7" s="92">
        <v>15861621.73</v>
      </c>
      <c r="M7" s="88">
        <v>16641785.050000001</v>
      </c>
      <c r="N7" s="88"/>
      <c r="O7" s="88"/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 t="s">
        <v>470</v>
      </c>
      <c r="V7" s="88" t="s">
        <v>641</v>
      </c>
      <c r="W7" s="88" t="s">
        <v>642</v>
      </c>
    </row>
    <row r="8" spans="1:23" x14ac:dyDescent="0.3">
      <c r="A8" s="30" t="str">
        <f>VLOOKUP(I8,'Table (10)'!$B$3:$C$408,2,FALSE)</f>
        <v>CUST ADV INC FOR TAX</v>
      </c>
      <c r="B8" s="88">
        <v>50</v>
      </c>
      <c r="C8" s="88">
        <v>250</v>
      </c>
      <c r="D8" s="88" t="s">
        <v>1328</v>
      </c>
      <c r="E8" s="88" t="s">
        <v>466</v>
      </c>
      <c r="F8" s="88" t="s">
        <v>762</v>
      </c>
      <c r="G8" s="34">
        <v>1901001</v>
      </c>
      <c r="H8" s="88" t="s">
        <v>1024</v>
      </c>
      <c r="I8" s="88" t="s">
        <v>1078</v>
      </c>
      <c r="J8" s="88" t="s">
        <v>640</v>
      </c>
      <c r="K8" s="91">
        <v>9244512.1199999992</v>
      </c>
      <c r="L8" s="92">
        <v>5968556.5</v>
      </c>
      <c r="M8" s="88">
        <v>9244512.1199999992</v>
      </c>
      <c r="N8" s="88"/>
      <c r="O8" s="88"/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 t="s">
        <v>470</v>
      </c>
      <c r="V8" s="88" t="s">
        <v>641</v>
      </c>
      <c r="W8" s="88" t="s">
        <v>642</v>
      </c>
    </row>
    <row r="9" spans="1:23" x14ac:dyDescent="0.3">
      <c r="A9" s="30" t="str">
        <f>VLOOKUP(I9,'Table (10)'!$B$3:$C$408,2,FALSE)</f>
        <v>PROVS POSS REV REFDS</v>
      </c>
      <c r="B9" s="88">
        <v>50</v>
      </c>
      <c r="C9" s="88">
        <v>250</v>
      </c>
      <c r="D9" s="88" t="s">
        <v>1328</v>
      </c>
      <c r="E9" s="88" t="s">
        <v>466</v>
      </c>
      <c r="F9" s="88" t="s">
        <v>762</v>
      </c>
      <c r="G9" s="34">
        <v>1901001</v>
      </c>
      <c r="H9" s="88" t="s">
        <v>795</v>
      </c>
      <c r="I9" s="88" t="s">
        <v>794</v>
      </c>
      <c r="J9" s="88" t="s">
        <v>640</v>
      </c>
      <c r="K9" s="91">
        <v>7451125.5599999996</v>
      </c>
      <c r="L9" s="92">
        <v>62525965.159999996</v>
      </c>
      <c r="M9" s="88">
        <v>7451125.5599999996</v>
      </c>
      <c r="N9" s="88"/>
      <c r="O9" s="88"/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 t="s">
        <v>470</v>
      </c>
      <c r="V9" s="88" t="s">
        <v>641</v>
      </c>
      <c r="W9" s="88" t="s">
        <v>642</v>
      </c>
    </row>
    <row r="10" spans="1:23" x14ac:dyDescent="0.3">
      <c r="A10" s="30" t="str">
        <f>VLOOKUP(I10,'Table (10)'!$B$3:$C$408,2,FALSE)</f>
        <v>PROV FOR REFUND-DEFERRED FAC-OH</v>
      </c>
      <c r="B10" s="88">
        <v>50</v>
      </c>
      <c r="C10" s="88">
        <v>250</v>
      </c>
      <c r="D10" s="88" t="s">
        <v>1328</v>
      </c>
      <c r="E10" s="88" t="s">
        <v>466</v>
      </c>
      <c r="F10" s="88" t="s">
        <v>762</v>
      </c>
      <c r="G10" s="34">
        <v>1901001</v>
      </c>
      <c r="H10" s="88" t="s">
        <v>1401</v>
      </c>
      <c r="I10" s="88" t="s">
        <v>1445</v>
      </c>
      <c r="J10" s="88" t="s">
        <v>640</v>
      </c>
      <c r="K10" s="91">
        <v>2672760.2999999998</v>
      </c>
      <c r="L10" s="92">
        <v>0</v>
      </c>
      <c r="M10" s="88">
        <v>2672760.2999999998</v>
      </c>
      <c r="N10" s="88"/>
      <c r="O10" s="88"/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 t="s">
        <v>470</v>
      </c>
      <c r="V10" s="88" t="s">
        <v>641</v>
      </c>
      <c r="W10" s="88" t="s">
        <v>642</v>
      </c>
    </row>
    <row r="11" spans="1:23" x14ac:dyDescent="0.3">
      <c r="A11" s="30" t="str">
        <f>VLOOKUP(I11,'Table (10)'!$B$3:$C$408,2,FALSE)</f>
        <v>PROV WORKER'S COMP</v>
      </c>
      <c r="B11" s="88">
        <v>50</v>
      </c>
      <c r="C11" s="88">
        <v>250</v>
      </c>
      <c r="D11" s="88" t="s">
        <v>1328</v>
      </c>
      <c r="E11" s="88" t="s">
        <v>466</v>
      </c>
      <c r="F11" s="88" t="s">
        <v>762</v>
      </c>
      <c r="G11" s="34">
        <v>1901001</v>
      </c>
      <c r="H11" s="88" t="s">
        <v>744</v>
      </c>
      <c r="I11" s="88" t="s">
        <v>793</v>
      </c>
      <c r="J11" s="88" t="s">
        <v>640</v>
      </c>
      <c r="K11" s="91">
        <v>20218.04</v>
      </c>
      <c r="L11" s="92">
        <v>50410.3</v>
      </c>
      <c r="M11" s="88">
        <v>20218.04</v>
      </c>
      <c r="N11" s="88"/>
      <c r="O11" s="88"/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 t="s">
        <v>470</v>
      </c>
      <c r="V11" s="88" t="s">
        <v>641</v>
      </c>
      <c r="W11" s="88" t="s">
        <v>642</v>
      </c>
    </row>
    <row r="12" spans="1:23" x14ac:dyDescent="0.3">
      <c r="A12" s="30" t="str">
        <f>VLOOKUP(I12,'Table (10)'!$B$3:$C$408,2,FALSE)</f>
        <v>SUPPLEMENTAL EXECUTIVE RETIREMENT PLAN</v>
      </c>
      <c r="B12" s="88">
        <v>50</v>
      </c>
      <c r="C12" s="88">
        <v>250</v>
      </c>
      <c r="D12" s="88" t="s">
        <v>1328</v>
      </c>
      <c r="E12" s="88" t="s">
        <v>466</v>
      </c>
      <c r="F12" s="88" t="s">
        <v>762</v>
      </c>
      <c r="G12" s="34">
        <v>1901001</v>
      </c>
      <c r="H12" s="88" t="s">
        <v>743</v>
      </c>
      <c r="I12" s="88" t="s">
        <v>844</v>
      </c>
      <c r="J12" s="88" t="s">
        <v>640</v>
      </c>
      <c r="K12" s="91">
        <v>26182.62</v>
      </c>
      <c r="L12" s="92">
        <v>1904.86</v>
      </c>
      <c r="M12" s="88">
        <v>26182.62</v>
      </c>
      <c r="N12" s="88"/>
      <c r="O12" s="88"/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 t="s">
        <v>470</v>
      </c>
      <c r="V12" s="88" t="s">
        <v>641</v>
      </c>
      <c r="W12" s="88" t="s">
        <v>642</v>
      </c>
    </row>
    <row r="13" spans="1:23" x14ac:dyDescent="0.3">
      <c r="A13" s="30" t="str">
        <f>VLOOKUP(I13,'Table (10)'!$B$3:$C$408,2,FALSE)</f>
        <v>ACCRD SUP EXEC RETIR PLAN COSTS-SFAS 158</v>
      </c>
      <c r="B13" s="88">
        <v>50</v>
      </c>
      <c r="C13" s="88">
        <v>250</v>
      </c>
      <c r="D13" s="88" t="s">
        <v>1328</v>
      </c>
      <c r="E13" s="88" t="s">
        <v>466</v>
      </c>
      <c r="F13" s="88" t="s">
        <v>762</v>
      </c>
      <c r="G13" s="34">
        <v>1901001</v>
      </c>
      <c r="H13" s="88" t="s">
        <v>742</v>
      </c>
      <c r="I13" s="88" t="s">
        <v>843</v>
      </c>
      <c r="J13" s="88" t="s">
        <v>640</v>
      </c>
      <c r="K13" s="91">
        <v>54666.85</v>
      </c>
      <c r="L13" s="92">
        <v>45035.9</v>
      </c>
      <c r="M13" s="88">
        <v>54666.85</v>
      </c>
      <c r="N13" s="88"/>
      <c r="O13" s="88"/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 t="s">
        <v>470</v>
      </c>
      <c r="V13" s="88" t="s">
        <v>641</v>
      </c>
      <c r="W13" s="88" t="s">
        <v>642</v>
      </c>
    </row>
    <row r="14" spans="1:23" x14ac:dyDescent="0.3">
      <c r="A14" s="30" t="str">
        <f>VLOOKUP(I14,'Table (10)'!$B$3:$C$408,2,FALSE)</f>
        <v>ACCRD BK SUP. SAVINGS PLAN EXP</v>
      </c>
      <c r="B14" s="88">
        <v>50</v>
      </c>
      <c r="C14" s="88">
        <v>250</v>
      </c>
      <c r="D14" s="88" t="s">
        <v>1328</v>
      </c>
      <c r="E14" s="88" t="s">
        <v>466</v>
      </c>
      <c r="F14" s="88" t="s">
        <v>762</v>
      </c>
      <c r="G14" s="34">
        <v>1901001</v>
      </c>
      <c r="H14" s="88" t="s">
        <v>741</v>
      </c>
      <c r="I14" s="88" t="s">
        <v>842</v>
      </c>
      <c r="J14" s="88" t="s">
        <v>640</v>
      </c>
      <c r="K14" s="91">
        <v>216803.27</v>
      </c>
      <c r="L14" s="92">
        <v>162460.6</v>
      </c>
      <c r="M14" s="88">
        <v>216803.27</v>
      </c>
      <c r="N14" s="88"/>
      <c r="O14" s="88"/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 t="s">
        <v>470</v>
      </c>
      <c r="V14" s="88" t="s">
        <v>641</v>
      </c>
      <c r="W14" s="88" t="s">
        <v>642</v>
      </c>
    </row>
    <row r="15" spans="1:23" x14ac:dyDescent="0.3">
      <c r="A15" s="30" t="str">
        <f>VLOOKUP(I15,'Table (10)'!$B$3:$C$408,2,FALSE)</f>
        <v>ACCRUED PSI PLAN EXP</v>
      </c>
      <c r="B15" s="88">
        <v>50</v>
      </c>
      <c r="C15" s="88">
        <v>250</v>
      </c>
      <c r="D15" s="88" t="s">
        <v>1328</v>
      </c>
      <c r="E15" s="88" t="s">
        <v>466</v>
      </c>
      <c r="F15" s="88" t="s">
        <v>762</v>
      </c>
      <c r="G15" s="34">
        <v>1901001</v>
      </c>
      <c r="H15" s="88" t="s">
        <v>739</v>
      </c>
      <c r="I15" s="88" t="s">
        <v>841</v>
      </c>
      <c r="J15" s="88" t="s">
        <v>640</v>
      </c>
      <c r="K15" s="91">
        <v>949126.55</v>
      </c>
      <c r="L15" s="92">
        <v>299044.75</v>
      </c>
      <c r="M15" s="88">
        <v>949126.55</v>
      </c>
      <c r="N15" s="88"/>
      <c r="O15" s="88"/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 t="s">
        <v>470</v>
      </c>
      <c r="V15" s="88" t="s">
        <v>641</v>
      </c>
      <c r="W15" s="88" t="s">
        <v>642</v>
      </c>
    </row>
    <row r="16" spans="1:23" x14ac:dyDescent="0.3">
      <c r="A16" s="30" t="str">
        <f>VLOOKUP(I16,'Table (10)'!$B$3:$C$408,2,FALSE)</f>
        <v>BK PROV UNCOLL ACCTS</v>
      </c>
      <c r="B16" s="88">
        <v>50</v>
      </c>
      <c r="C16" s="88">
        <v>250</v>
      </c>
      <c r="D16" s="88" t="s">
        <v>1328</v>
      </c>
      <c r="E16" s="88" t="s">
        <v>466</v>
      </c>
      <c r="F16" s="88" t="s">
        <v>762</v>
      </c>
      <c r="G16" s="34">
        <v>1901001</v>
      </c>
      <c r="H16" s="88" t="s">
        <v>792</v>
      </c>
      <c r="I16" s="88" t="s">
        <v>791</v>
      </c>
      <c r="J16" s="88" t="s">
        <v>640</v>
      </c>
      <c r="K16" s="91">
        <v>64185.64</v>
      </c>
      <c r="L16" s="92">
        <v>107708.27</v>
      </c>
      <c r="M16" s="88">
        <v>64185.64</v>
      </c>
      <c r="N16" s="88"/>
      <c r="O16" s="88"/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 t="s">
        <v>470</v>
      </c>
      <c r="V16" s="88" t="s">
        <v>641</v>
      </c>
      <c r="W16" s="88" t="s">
        <v>642</v>
      </c>
    </row>
    <row r="17" spans="1:23" x14ac:dyDescent="0.3">
      <c r="A17" s="30" t="str">
        <f>VLOOKUP(I17,'Table (10)'!$B$3:$C$408,2,FALSE)</f>
        <v>PIP CUSTOMER BAD DEBTS - BOOK</v>
      </c>
      <c r="B17" s="88">
        <v>50</v>
      </c>
      <c r="C17" s="88">
        <v>250</v>
      </c>
      <c r="D17" s="88" t="s">
        <v>1328</v>
      </c>
      <c r="E17" s="88" t="s">
        <v>466</v>
      </c>
      <c r="F17" s="88" t="s">
        <v>762</v>
      </c>
      <c r="G17" s="34">
        <v>1901001</v>
      </c>
      <c r="H17" s="88" t="s">
        <v>1407</v>
      </c>
      <c r="I17" s="88" t="s">
        <v>1446</v>
      </c>
      <c r="J17" s="88" t="s">
        <v>640</v>
      </c>
      <c r="K17" s="91">
        <v>2752815.8</v>
      </c>
      <c r="L17" s="92">
        <v>2752815.8</v>
      </c>
      <c r="M17" s="88">
        <v>2752815.8</v>
      </c>
      <c r="N17" s="88"/>
      <c r="O17" s="88"/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 t="s">
        <v>470</v>
      </c>
      <c r="V17" s="88" t="s">
        <v>641</v>
      </c>
      <c r="W17" s="88" t="s">
        <v>642</v>
      </c>
    </row>
    <row r="18" spans="1:23" x14ac:dyDescent="0.3">
      <c r="A18" s="30" t="str">
        <f>VLOOKUP(I18,'Table (10)'!$B$3:$C$408,2,FALSE)</f>
        <v>ACCRD COMPANYWIDE INCENTV PLAN</v>
      </c>
      <c r="B18" s="88">
        <v>50</v>
      </c>
      <c r="C18" s="88">
        <v>250</v>
      </c>
      <c r="D18" s="88" t="s">
        <v>1328</v>
      </c>
      <c r="E18" s="88" t="s">
        <v>466</v>
      </c>
      <c r="F18" s="88" t="s">
        <v>762</v>
      </c>
      <c r="G18" s="34">
        <v>1901001</v>
      </c>
      <c r="H18" s="88" t="s">
        <v>734</v>
      </c>
      <c r="I18" s="88" t="s">
        <v>790</v>
      </c>
      <c r="J18" s="88" t="s">
        <v>640</v>
      </c>
      <c r="K18" s="91">
        <v>4555378.49</v>
      </c>
      <c r="L18" s="92">
        <v>4383270.1500000004</v>
      </c>
      <c r="M18" s="88">
        <v>4555378.49</v>
      </c>
      <c r="N18" s="88"/>
      <c r="O18" s="88"/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 t="s">
        <v>470</v>
      </c>
      <c r="V18" s="88" t="s">
        <v>641</v>
      </c>
      <c r="W18" s="88" t="s">
        <v>642</v>
      </c>
    </row>
    <row r="19" spans="1:23" x14ac:dyDescent="0.3">
      <c r="A19" s="30" t="str">
        <f>VLOOKUP(I19,'Table (10)'!$B$3:$C$408,2,FALSE)</f>
        <v>ACCRD ENVIRONMENTAL LIAB-CURRENT</v>
      </c>
      <c r="B19" s="88">
        <v>50</v>
      </c>
      <c r="C19" s="88">
        <v>250</v>
      </c>
      <c r="D19" s="88" t="s">
        <v>1328</v>
      </c>
      <c r="E19" s="88" t="s">
        <v>466</v>
      </c>
      <c r="F19" s="88" t="s">
        <v>762</v>
      </c>
      <c r="G19" s="34">
        <v>1901001</v>
      </c>
      <c r="H19" s="88" t="s">
        <v>733</v>
      </c>
      <c r="I19" s="88" t="s">
        <v>856</v>
      </c>
      <c r="J19" s="88" t="s">
        <v>640</v>
      </c>
      <c r="K19" s="91">
        <v>17500.05</v>
      </c>
      <c r="L19" s="92">
        <v>0</v>
      </c>
      <c r="M19" s="88">
        <v>17500.05</v>
      </c>
      <c r="N19" s="88"/>
      <c r="O19" s="88"/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 t="s">
        <v>470</v>
      </c>
      <c r="V19" s="88" t="s">
        <v>641</v>
      </c>
      <c r="W19" s="88" t="s">
        <v>642</v>
      </c>
    </row>
    <row r="20" spans="1:23" x14ac:dyDescent="0.3">
      <c r="A20" s="30" t="str">
        <f>VLOOKUP(I20,'Table (10)'!$B$3:$C$408,2,FALSE)</f>
        <v>ACCRUED BOOK VACATION PAY</v>
      </c>
      <c r="B20" s="88">
        <v>50</v>
      </c>
      <c r="C20" s="88">
        <v>250</v>
      </c>
      <c r="D20" s="88" t="s">
        <v>1328</v>
      </c>
      <c r="E20" s="88" t="s">
        <v>466</v>
      </c>
      <c r="F20" s="88" t="s">
        <v>762</v>
      </c>
      <c r="G20" s="34">
        <v>1901001</v>
      </c>
      <c r="H20" s="88" t="s">
        <v>732</v>
      </c>
      <c r="I20" s="88" t="s">
        <v>789</v>
      </c>
      <c r="J20" s="88" t="s">
        <v>640</v>
      </c>
      <c r="K20" s="91">
        <v>3040391.97</v>
      </c>
      <c r="L20" s="92">
        <v>3260250.99</v>
      </c>
      <c r="M20" s="88">
        <v>3040391.97</v>
      </c>
      <c r="N20" s="88"/>
      <c r="O20" s="88"/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 t="s">
        <v>470</v>
      </c>
      <c r="V20" s="88" t="s">
        <v>641</v>
      </c>
      <c r="W20" s="88" t="s">
        <v>642</v>
      </c>
    </row>
    <row r="21" spans="1:23" x14ac:dyDescent="0.3">
      <c r="A21" s="30" t="str">
        <f>VLOOKUP(I21,'Table (10)'!$B$3:$C$408,2,FALSE)</f>
        <v>(ICDP)-INCENTIVE COMP DEFERRAL PLAN</v>
      </c>
      <c r="B21" s="88">
        <v>50</v>
      </c>
      <c r="C21" s="88">
        <v>250</v>
      </c>
      <c r="D21" s="88" t="s">
        <v>1328</v>
      </c>
      <c r="E21" s="88" t="s">
        <v>466</v>
      </c>
      <c r="F21" s="88" t="s">
        <v>762</v>
      </c>
      <c r="G21" s="34">
        <v>1901001</v>
      </c>
      <c r="H21" s="88" t="s">
        <v>731</v>
      </c>
      <c r="I21" s="88" t="s">
        <v>838</v>
      </c>
      <c r="J21" s="88" t="s">
        <v>640</v>
      </c>
      <c r="K21" s="91">
        <v>25792.03</v>
      </c>
      <c r="L21" s="92">
        <v>33620.959999999999</v>
      </c>
      <c r="M21" s="88">
        <v>25792.03</v>
      </c>
      <c r="N21" s="88"/>
      <c r="O21" s="88"/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 t="s">
        <v>470</v>
      </c>
      <c r="V21" s="88" t="s">
        <v>641</v>
      </c>
      <c r="W21" s="88" t="s">
        <v>642</v>
      </c>
    </row>
    <row r="22" spans="1:23" x14ac:dyDescent="0.3">
      <c r="A22" s="30" t="str">
        <f>VLOOKUP(I22,'Table (10)'!$B$3:$C$408,2,FALSE)</f>
        <v>ACCRD PARTNERSHIP WITH OH-NONCURRENT</v>
      </c>
      <c r="B22" s="88">
        <v>50</v>
      </c>
      <c r="C22" s="88">
        <v>250</v>
      </c>
      <c r="D22" s="88" t="s">
        <v>1328</v>
      </c>
      <c r="E22" s="88" t="s">
        <v>466</v>
      </c>
      <c r="F22" s="88" t="s">
        <v>762</v>
      </c>
      <c r="G22" s="34">
        <v>1901001</v>
      </c>
      <c r="H22" s="88" t="s">
        <v>1410</v>
      </c>
      <c r="I22" s="88" t="s">
        <v>1447</v>
      </c>
      <c r="J22" s="88" t="s">
        <v>640</v>
      </c>
      <c r="K22" s="91">
        <v>350000</v>
      </c>
      <c r="L22" s="92">
        <v>0</v>
      </c>
      <c r="M22" s="88">
        <v>350000</v>
      </c>
      <c r="N22" s="88"/>
      <c r="O22" s="88"/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 t="s">
        <v>470</v>
      </c>
      <c r="V22" s="88" t="s">
        <v>641</v>
      </c>
      <c r="W22" s="88" t="s">
        <v>642</v>
      </c>
    </row>
    <row r="23" spans="1:23" x14ac:dyDescent="0.3">
      <c r="A23" s="30" t="str">
        <f>VLOOKUP(I23,'Table (10)'!$B$3:$C$408,2,FALSE)</f>
        <v>ACCRD PARTNERSHIP WITH OH-CURRENT</v>
      </c>
      <c r="B23" s="88">
        <v>50</v>
      </c>
      <c r="C23" s="88">
        <v>250</v>
      </c>
      <c r="D23" s="88" t="s">
        <v>1328</v>
      </c>
      <c r="E23" s="88" t="s">
        <v>466</v>
      </c>
      <c r="F23" s="88" t="s">
        <v>762</v>
      </c>
      <c r="G23" s="34">
        <v>1901001</v>
      </c>
      <c r="H23" s="88" t="s">
        <v>1411</v>
      </c>
      <c r="I23" s="88" t="s">
        <v>1448</v>
      </c>
      <c r="J23" s="88" t="s">
        <v>640</v>
      </c>
      <c r="K23" s="91">
        <v>350000</v>
      </c>
      <c r="L23" s="92">
        <v>350000</v>
      </c>
      <c r="M23" s="88">
        <v>350000</v>
      </c>
      <c r="N23" s="88"/>
      <c r="O23" s="88"/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 t="s">
        <v>470</v>
      </c>
      <c r="V23" s="88" t="s">
        <v>641</v>
      </c>
      <c r="W23" s="88" t="s">
        <v>642</v>
      </c>
    </row>
    <row r="24" spans="1:23" x14ac:dyDescent="0.3">
      <c r="A24" s="30" t="str">
        <f>VLOOKUP(I24,'Table (10)'!$B$3:$C$408,2,FALSE)</f>
        <v>ACCRD OH GROWTH FUND-NONCURRENT</v>
      </c>
      <c r="B24" s="88">
        <v>50</v>
      </c>
      <c r="C24" s="88">
        <v>250</v>
      </c>
      <c r="D24" s="88" t="s">
        <v>1328</v>
      </c>
      <c r="E24" s="88" t="s">
        <v>466</v>
      </c>
      <c r="F24" s="88" t="s">
        <v>762</v>
      </c>
      <c r="G24" s="34">
        <v>1901001</v>
      </c>
      <c r="H24" s="88" t="s">
        <v>1412</v>
      </c>
      <c r="I24" s="88" t="s">
        <v>1449</v>
      </c>
      <c r="J24" s="88" t="s">
        <v>640</v>
      </c>
      <c r="K24" s="91">
        <v>1400000</v>
      </c>
      <c r="L24" s="92">
        <v>1400000</v>
      </c>
      <c r="M24" s="88">
        <v>1400000</v>
      </c>
      <c r="N24" s="88"/>
      <c r="O24" s="88"/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 t="s">
        <v>470</v>
      </c>
      <c r="V24" s="88" t="s">
        <v>641</v>
      </c>
      <c r="W24" s="88" t="s">
        <v>642</v>
      </c>
    </row>
    <row r="25" spans="1:23" x14ac:dyDescent="0.3">
      <c r="A25" s="30" t="str">
        <f>VLOOKUP(I25,'Table (10)'!$B$3:$C$408,2,FALSE)</f>
        <v>ACCRD OH GROWTH FUND-CURRENT</v>
      </c>
      <c r="B25" s="88">
        <v>50</v>
      </c>
      <c r="C25" s="88">
        <v>250</v>
      </c>
      <c r="D25" s="88" t="s">
        <v>1328</v>
      </c>
      <c r="E25" s="88" t="s">
        <v>466</v>
      </c>
      <c r="F25" s="88" t="s">
        <v>762</v>
      </c>
      <c r="G25" s="34">
        <v>1901001</v>
      </c>
      <c r="H25" s="88" t="s">
        <v>1413</v>
      </c>
      <c r="I25" s="88" t="s">
        <v>1450</v>
      </c>
      <c r="J25" s="88" t="s">
        <v>640</v>
      </c>
      <c r="K25" s="91">
        <v>1355911.6</v>
      </c>
      <c r="L25" s="92">
        <v>866051.76</v>
      </c>
      <c r="M25" s="88">
        <v>1355911.6</v>
      </c>
      <c r="N25" s="88"/>
      <c r="O25" s="88"/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 t="s">
        <v>470</v>
      </c>
      <c r="V25" s="88" t="s">
        <v>641</v>
      </c>
      <c r="W25" s="88" t="s">
        <v>642</v>
      </c>
    </row>
    <row r="26" spans="1:23" x14ac:dyDescent="0.3">
      <c r="A26" s="30" t="str">
        <f>VLOOKUP(I26,'Table (10)'!$B$3:$C$408,2,FALSE)</f>
        <v>ACCRUED BK SEVERANCE BENEFITS</v>
      </c>
      <c r="B26" s="88">
        <v>50</v>
      </c>
      <c r="C26" s="88">
        <v>250</v>
      </c>
      <c r="D26" s="88" t="s">
        <v>1328</v>
      </c>
      <c r="E26" s="88" t="s">
        <v>466</v>
      </c>
      <c r="F26" s="88" t="s">
        <v>762</v>
      </c>
      <c r="G26" s="34">
        <v>1901001</v>
      </c>
      <c r="H26" s="88" t="s">
        <v>730</v>
      </c>
      <c r="I26" s="88" t="s">
        <v>837</v>
      </c>
      <c r="J26" s="88" t="s">
        <v>640</v>
      </c>
      <c r="K26" s="91">
        <v>0.01</v>
      </c>
      <c r="L26" s="92">
        <v>0.01</v>
      </c>
      <c r="M26" s="88">
        <v>0.01</v>
      </c>
      <c r="N26" s="88"/>
      <c r="O26" s="88"/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 t="s">
        <v>470</v>
      </c>
      <c r="V26" s="88" t="s">
        <v>641</v>
      </c>
      <c r="W26" s="88" t="s">
        <v>642</v>
      </c>
    </row>
    <row r="27" spans="1:23" x14ac:dyDescent="0.3">
      <c r="A27" s="30" t="str">
        <f>VLOOKUP(I27,'Table (10)'!$B$3:$C$408,2,FALSE)</f>
        <v>ACCRUED INTEREST-LONG-TERM - FIN 48</v>
      </c>
      <c r="B27" s="88">
        <v>50</v>
      </c>
      <c r="C27" s="88">
        <v>250</v>
      </c>
      <c r="D27" s="88" t="s">
        <v>1328</v>
      </c>
      <c r="E27" s="88" t="s">
        <v>466</v>
      </c>
      <c r="F27" s="88" t="s">
        <v>762</v>
      </c>
      <c r="G27" s="34">
        <v>1901001</v>
      </c>
      <c r="H27" s="88" t="s">
        <v>728</v>
      </c>
      <c r="I27" s="88" t="s">
        <v>788</v>
      </c>
      <c r="J27" s="88" t="s">
        <v>640</v>
      </c>
      <c r="K27" s="91">
        <v>-23760.15</v>
      </c>
      <c r="L27" s="92">
        <v>17343.5</v>
      </c>
      <c r="M27" s="88">
        <v>-23760.15</v>
      </c>
      <c r="N27" s="88"/>
      <c r="O27" s="88"/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 t="s">
        <v>470</v>
      </c>
      <c r="V27" s="88" t="s">
        <v>641</v>
      </c>
      <c r="W27" s="88" t="s">
        <v>642</v>
      </c>
    </row>
    <row r="28" spans="1:23" x14ac:dyDescent="0.3">
      <c r="A28" s="30" t="str">
        <f>VLOOKUP(I28,'Table (10)'!$B$3:$C$408,2,FALSE)</f>
        <v>ACCRUED INTEREST-SHORT-TERM - FIN 48</v>
      </c>
      <c r="B28" s="88">
        <v>50</v>
      </c>
      <c r="C28" s="88">
        <v>250</v>
      </c>
      <c r="D28" s="88" t="s">
        <v>1328</v>
      </c>
      <c r="E28" s="88" t="s">
        <v>466</v>
      </c>
      <c r="F28" s="88" t="s">
        <v>762</v>
      </c>
      <c r="G28" s="34">
        <v>1901001</v>
      </c>
      <c r="H28" s="88" t="s">
        <v>727</v>
      </c>
      <c r="I28" s="88" t="s">
        <v>785</v>
      </c>
      <c r="J28" s="88" t="s">
        <v>640</v>
      </c>
      <c r="K28" s="91">
        <v>-195999.35</v>
      </c>
      <c r="L28" s="92">
        <v>-195429.55</v>
      </c>
      <c r="M28" s="88">
        <v>-195999.35</v>
      </c>
      <c r="N28" s="88"/>
      <c r="O28" s="88"/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 t="s">
        <v>470</v>
      </c>
      <c r="V28" s="88" t="s">
        <v>641</v>
      </c>
      <c r="W28" s="88" t="s">
        <v>642</v>
      </c>
    </row>
    <row r="29" spans="1:23" x14ac:dyDescent="0.3">
      <c r="A29" s="30" t="str">
        <f>VLOOKUP(I29,'Table (10)'!$B$3:$C$408,2,FALSE)</f>
        <v>ACCRUED STATE INCOME TAX EXP</v>
      </c>
      <c r="B29" s="88">
        <v>50</v>
      </c>
      <c r="C29" s="88">
        <v>250</v>
      </c>
      <c r="D29" s="88" t="s">
        <v>1328</v>
      </c>
      <c r="E29" s="88" t="s">
        <v>466</v>
      </c>
      <c r="F29" s="88" t="s">
        <v>762</v>
      </c>
      <c r="G29" s="34">
        <v>1901001</v>
      </c>
      <c r="H29" s="88" t="s">
        <v>726</v>
      </c>
      <c r="I29" s="88" t="s">
        <v>784</v>
      </c>
      <c r="J29" s="88" t="s">
        <v>640</v>
      </c>
      <c r="K29" s="91">
        <v>-1127246</v>
      </c>
      <c r="L29" s="92">
        <v>0</v>
      </c>
      <c r="M29" s="88">
        <v>-1127246</v>
      </c>
      <c r="N29" s="88"/>
      <c r="O29" s="88"/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 t="s">
        <v>470</v>
      </c>
      <c r="V29" s="88" t="s">
        <v>641</v>
      </c>
      <c r="W29" s="88" t="s">
        <v>642</v>
      </c>
    </row>
    <row r="30" spans="1:23" x14ac:dyDescent="0.3">
      <c r="A30" s="30" t="str">
        <f>VLOOKUP(I30,'Table (10)'!$B$3:$C$408,2,FALSE)</f>
        <v>DEFD STORM DAMAGE</v>
      </c>
      <c r="B30" s="88">
        <v>50</v>
      </c>
      <c r="C30" s="88">
        <v>250</v>
      </c>
      <c r="D30" s="88" t="s">
        <v>1328</v>
      </c>
      <c r="E30" s="88" t="s">
        <v>466</v>
      </c>
      <c r="F30" s="88" t="s">
        <v>762</v>
      </c>
      <c r="G30" s="34">
        <v>1901001</v>
      </c>
      <c r="H30" s="88" t="s">
        <v>109</v>
      </c>
      <c r="I30" s="88" t="s">
        <v>287</v>
      </c>
      <c r="J30" s="88" t="s">
        <v>640</v>
      </c>
      <c r="K30" s="91">
        <v>-25063.360000000001</v>
      </c>
      <c r="L30" s="92">
        <v>-25063.360000000001</v>
      </c>
      <c r="M30" s="88">
        <v>-25063.360000000001</v>
      </c>
      <c r="N30" s="88"/>
      <c r="O30" s="88"/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 t="s">
        <v>470</v>
      </c>
      <c r="V30" s="88" t="s">
        <v>641</v>
      </c>
      <c r="W30" s="88" t="s">
        <v>642</v>
      </c>
    </row>
    <row r="31" spans="1:23" x14ac:dyDescent="0.3">
      <c r="A31" s="30" t="str">
        <f>VLOOKUP(I31,'Table (10)'!$B$3:$C$408,2,FALSE)</f>
        <v>TX DFL JT POLE ATT CSTS</v>
      </c>
      <c r="B31" s="88">
        <v>50</v>
      </c>
      <c r="C31" s="88">
        <v>250</v>
      </c>
      <c r="D31" s="88" t="s">
        <v>1328</v>
      </c>
      <c r="E31" s="88" t="s">
        <v>466</v>
      </c>
      <c r="F31" s="88" t="s">
        <v>762</v>
      </c>
      <c r="G31" s="34">
        <v>1901001</v>
      </c>
      <c r="H31" s="88" t="s">
        <v>1421</v>
      </c>
      <c r="I31" s="88" t="s">
        <v>1451</v>
      </c>
      <c r="J31" s="88" t="s">
        <v>640</v>
      </c>
      <c r="K31" s="91">
        <v>10482715.09</v>
      </c>
      <c r="L31" s="92">
        <v>11195689.960000001</v>
      </c>
      <c r="M31" s="88">
        <v>10482715.09</v>
      </c>
      <c r="N31" s="88"/>
      <c r="O31" s="88"/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 t="s">
        <v>470</v>
      </c>
      <c r="V31" s="88" t="s">
        <v>641</v>
      </c>
      <c r="W31" s="88" t="s">
        <v>642</v>
      </c>
    </row>
    <row r="32" spans="1:23" x14ac:dyDescent="0.3">
      <c r="A32" s="30" t="str">
        <f>VLOOKUP(I32,'Table (10)'!$B$3:$C$408,2,FALSE)</f>
        <v>TX DFL JT POLE ATT CSTS</v>
      </c>
      <c r="B32" s="88">
        <v>50</v>
      </c>
      <c r="C32" s="88">
        <v>250</v>
      </c>
      <c r="D32" s="88" t="s">
        <v>1328</v>
      </c>
      <c r="E32" s="88" t="s">
        <v>466</v>
      </c>
      <c r="F32" s="88" t="s">
        <v>762</v>
      </c>
      <c r="G32" s="34">
        <v>1901001</v>
      </c>
      <c r="H32" s="88" t="s">
        <v>1452</v>
      </c>
      <c r="I32" s="88" t="s">
        <v>1453</v>
      </c>
      <c r="J32" s="88" t="s">
        <v>640</v>
      </c>
      <c r="K32" s="91">
        <v>-2465420</v>
      </c>
      <c r="L32" s="92">
        <v>-2465420</v>
      </c>
      <c r="M32" s="88">
        <v>-2465420</v>
      </c>
      <c r="N32" s="88"/>
      <c r="O32" s="88"/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 t="s">
        <v>470</v>
      </c>
      <c r="V32" s="88" t="s">
        <v>641</v>
      </c>
      <c r="W32" s="88" t="s">
        <v>642</v>
      </c>
    </row>
    <row r="33" spans="1:23" x14ac:dyDescent="0.3">
      <c r="A33" s="30" t="str">
        <f>VLOOKUP(I33,'Table (10)'!$B$3:$C$408,2,FALSE)</f>
        <v>ADVANCE RENTAL INC (CUR MO)</v>
      </c>
      <c r="B33" s="88">
        <v>50</v>
      </c>
      <c r="C33" s="88">
        <v>250</v>
      </c>
      <c r="D33" s="88" t="s">
        <v>1328</v>
      </c>
      <c r="E33" s="88" t="s">
        <v>466</v>
      </c>
      <c r="F33" s="88" t="s">
        <v>762</v>
      </c>
      <c r="G33" s="34">
        <v>1901001</v>
      </c>
      <c r="H33" s="88" t="s">
        <v>708</v>
      </c>
      <c r="I33" s="88" t="s">
        <v>855</v>
      </c>
      <c r="J33" s="88" t="s">
        <v>640</v>
      </c>
      <c r="K33" s="91">
        <v>395960.28</v>
      </c>
      <c r="L33" s="92">
        <v>442191.3</v>
      </c>
      <c r="M33" s="88">
        <v>395960.28</v>
      </c>
      <c r="N33" s="88"/>
      <c r="O33" s="88"/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 t="s">
        <v>470</v>
      </c>
      <c r="V33" s="88" t="s">
        <v>641</v>
      </c>
      <c r="W33" s="88" t="s">
        <v>642</v>
      </c>
    </row>
    <row r="34" spans="1:23" x14ac:dyDescent="0.3">
      <c r="A34" s="30" t="str">
        <f>VLOOKUP(I34,'Table (10)'!$B$3:$C$408,2,FALSE)</f>
        <v>SECURITIZATION DEFD EQUITY INCOME - LONG-TERM</v>
      </c>
      <c r="B34" s="88">
        <v>50</v>
      </c>
      <c r="C34" s="88">
        <v>250</v>
      </c>
      <c r="D34" s="88" t="s">
        <v>1328</v>
      </c>
      <c r="E34" s="88" t="s">
        <v>466</v>
      </c>
      <c r="F34" s="88" t="s">
        <v>762</v>
      </c>
      <c r="G34" s="34">
        <v>1901001</v>
      </c>
      <c r="H34" s="88" t="s">
        <v>705</v>
      </c>
      <c r="I34" s="88" t="s">
        <v>824</v>
      </c>
      <c r="J34" s="88" t="s">
        <v>640</v>
      </c>
      <c r="K34" s="91">
        <v>26617833.43</v>
      </c>
      <c r="L34" s="92">
        <v>19236950.829999998</v>
      </c>
      <c r="M34" s="88">
        <v>26617833.43</v>
      </c>
      <c r="N34" s="88"/>
      <c r="O34" s="88"/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 t="s">
        <v>470</v>
      </c>
      <c r="V34" s="88" t="s">
        <v>641</v>
      </c>
      <c r="W34" s="88" t="s">
        <v>642</v>
      </c>
    </row>
    <row r="35" spans="1:23" x14ac:dyDescent="0.3">
      <c r="A35" s="30" t="str">
        <f>VLOOKUP(I35,'Table (10)'!$B$3:$C$408,2,FALSE)</f>
        <v>AMORT - GOODWILL PER BOOKS</v>
      </c>
      <c r="B35" s="88">
        <v>50</v>
      </c>
      <c r="C35" s="88">
        <v>250</v>
      </c>
      <c r="D35" s="88" t="s">
        <v>1328</v>
      </c>
      <c r="E35" s="88" t="s">
        <v>466</v>
      </c>
      <c r="F35" s="88" t="s">
        <v>762</v>
      </c>
      <c r="G35" s="34">
        <v>1901001</v>
      </c>
      <c r="H35" s="88" t="s">
        <v>1430</v>
      </c>
      <c r="I35" s="88" t="s">
        <v>1454</v>
      </c>
      <c r="J35" s="88" t="s">
        <v>640</v>
      </c>
      <c r="K35" s="91">
        <v>1620489.19</v>
      </c>
      <c r="L35" s="92">
        <v>1290898.04</v>
      </c>
      <c r="M35" s="88">
        <v>1620489.19</v>
      </c>
      <c r="N35" s="88"/>
      <c r="O35" s="88"/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 t="s">
        <v>470</v>
      </c>
      <c r="V35" s="88" t="s">
        <v>641</v>
      </c>
      <c r="W35" s="88" t="s">
        <v>642</v>
      </c>
    </row>
    <row r="36" spans="1:23" x14ac:dyDescent="0.3">
      <c r="A36" s="30" t="str">
        <f>VLOOKUP(I36,'Table (10)'!$B$3:$C$408,2,FALSE)</f>
        <v>CAPITALIZED SOFTWARE COSTS-TAX</v>
      </c>
      <c r="B36" s="88">
        <v>50</v>
      </c>
      <c r="C36" s="88">
        <v>250</v>
      </c>
      <c r="D36" s="88" t="s">
        <v>1328</v>
      </c>
      <c r="E36" s="88" t="s">
        <v>466</v>
      </c>
      <c r="F36" s="88" t="s">
        <v>762</v>
      </c>
      <c r="G36" s="34">
        <v>1901001</v>
      </c>
      <c r="H36" s="88" t="s">
        <v>704</v>
      </c>
      <c r="I36" s="88" t="s">
        <v>781</v>
      </c>
      <c r="J36" s="88" t="s">
        <v>640</v>
      </c>
      <c r="K36" s="91">
        <v>79381.539999999994</v>
      </c>
      <c r="L36" s="92">
        <v>73107.44</v>
      </c>
      <c r="M36" s="88">
        <v>79381.539999999994</v>
      </c>
      <c r="N36" s="88"/>
      <c r="O36" s="88"/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 t="s">
        <v>470</v>
      </c>
      <c r="V36" s="88" t="s">
        <v>641</v>
      </c>
      <c r="W36" s="88" t="s">
        <v>642</v>
      </c>
    </row>
    <row r="37" spans="1:23" x14ac:dyDescent="0.3">
      <c r="A37" s="30" t="str">
        <f>VLOOKUP(I37,'Table (10)'!$B$3:$C$408,2,FALSE)</f>
        <v>ACCRD SFAS 106 PST RETIRE EXP</v>
      </c>
      <c r="B37" s="88">
        <v>50</v>
      </c>
      <c r="C37" s="88">
        <v>250</v>
      </c>
      <c r="D37" s="88" t="s">
        <v>1328</v>
      </c>
      <c r="E37" s="88" t="s">
        <v>466</v>
      </c>
      <c r="F37" s="88" t="s">
        <v>762</v>
      </c>
      <c r="G37" s="34">
        <v>1901001</v>
      </c>
      <c r="H37" s="88" t="s">
        <v>702</v>
      </c>
      <c r="I37" s="88" t="s">
        <v>779</v>
      </c>
      <c r="J37" s="88" t="s">
        <v>640</v>
      </c>
      <c r="K37" s="91">
        <v>-5279627.51</v>
      </c>
      <c r="L37" s="92">
        <v>-6668626.25</v>
      </c>
      <c r="M37" s="88">
        <v>-5279627.51</v>
      </c>
      <c r="N37" s="88"/>
      <c r="O37" s="88"/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 t="s">
        <v>470</v>
      </c>
      <c r="V37" s="88" t="s">
        <v>641</v>
      </c>
      <c r="W37" s="88" t="s">
        <v>642</v>
      </c>
    </row>
    <row r="38" spans="1:23" x14ac:dyDescent="0.3">
      <c r="A38" s="30" t="str">
        <f>VLOOKUP(I38,'Table (10)'!$B$3:$C$408,2,FALSE)</f>
        <v>ACCRD OPEB COSTS - SFAS 158</v>
      </c>
      <c r="B38" s="88">
        <v>50</v>
      </c>
      <c r="C38" s="88">
        <v>250</v>
      </c>
      <c r="D38" s="88" t="s">
        <v>1328</v>
      </c>
      <c r="E38" s="88" t="s">
        <v>466</v>
      </c>
      <c r="F38" s="88" t="s">
        <v>762</v>
      </c>
      <c r="G38" s="34">
        <v>1901001</v>
      </c>
      <c r="H38" s="88" t="s">
        <v>700</v>
      </c>
      <c r="I38" s="88" t="s">
        <v>778</v>
      </c>
      <c r="J38" s="88" t="s">
        <v>640</v>
      </c>
      <c r="K38" s="91">
        <v>-1152627.26</v>
      </c>
      <c r="L38" s="92">
        <v>2591532.66</v>
      </c>
      <c r="M38" s="88">
        <v>-1152627.26</v>
      </c>
      <c r="N38" s="88"/>
      <c r="O38" s="88"/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 t="s">
        <v>470</v>
      </c>
      <c r="V38" s="88" t="s">
        <v>641</v>
      </c>
      <c r="W38" s="88" t="s">
        <v>642</v>
      </c>
    </row>
    <row r="39" spans="1:23" x14ac:dyDescent="0.3">
      <c r="A39" s="30" t="str">
        <f>VLOOKUP(I39,'Table (10)'!$B$3:$C$408,2,FALSE)</f>
        <v>ACCRD SFAS 112 PST EMPLOY BEN</v>
      </c>
      <c r="B39" s="88">
        <v>50</v>
      </c>
      <c r="C39" s="88">
        <v>250</v>
      </c>
      <c r="D39" s="88" t="s">
        <v>1328</v>
      </c>
      <c r="E39" s="88" t="s">
        <v>466</v>
      </c>
      <c r="F39" s="88" t="s">
        <v>762</v>
      </c>
      <c r="G39" s="34">
        <v>1901001</v>
      </c>
      <c r="H39" s="88" t="s">
        <v>699</v>
      </c>
      <c r="I39" s="88" t="s">
        <v>777</v>
      </c>
      <c r="J39" s="88" t="s">
        <v>640</v>
      </c>
      <c r="K39" s="91">
        <v>2350356.75</v>
      </c>
      <c r="L39" s="92">
        <v>2139218.5299999998</v>
      </c>
      <c r="M39" s="88">
        <v>2350356.75</v>
      </c>
      <c r="N39" s="88"/>
      <c r="O39" s="88"/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 t="s">
        <v>470</v>
      </c>
      <c r="V39" s="88" t="s">
        <v>641</v>
      </c>
      <c r="W39" s="88" t="s">
        <v>642</v>
      </c>
    </row>
    <row r="40" spans="1:23" x14ac:dyDescent="0.3">
      <c r="A40" s="30" t="str">
        <f>VLOOKUP(I40,'Table (10)'!$B$3:$C$408,2,FALSE)</f>
        <v>ACCRD BOOK ARO EXPENSE - SFAS 143</v>
      </c>
      <c r="B40" s="88">
        <v>50</v>
      </c>
      <c r="C40" s="88">
        <v>250</v>
      </c>
      <c r="D40" s="88" t="s">
        <v>1328</v>
      </c>
      <c r="E40" s="88" t="s">
        <v>466</v>
      </c>
      <c r="F40" s="88" t="s">
        <v>762</v>
      </c>
      <c r="G40" s="34">
        <v>1901001</v>
      </c>
      <c r="H40" s="88" t="s">
        <v>698</v>
      </c>
      <c r="I40" s="88" t="s">
        <v>776</v>
      </c>
      <c r="J40" s="88" t="s">
        <v>640</v>
      </c>
      <c r="K40" s="91">
        <v>487608.9</v>
      </c>
      <c r="L40" s="92">
        <v>567861.61</v>
      </c>
      <c r="M40" s="88">
        <v>487608.9</v>
      </c>
      <c r="N40" s="88"/>
      <c r="O40" s="88"/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 t="s">
        <v>470</v>
      </c>
      <c r="V40" s="88" t="s">
        <v>641</v>
      </c>
      <c r="W40" s="88" t="s">
        <v>642</v>
      </c>
    </row>
    <row r="41" spans="1:23" x14ac:dyDescent="0.3">
      <c r="A41" s="30" t="str">
        <f>VLOOKUP(I41,'Table (10)'!$B$3:$C$408,2,FALSE)</f>
        <v>FIN 48 - DEFD STATE INCOME TAXES</v>
      </c>
      <c r="B41" s="88">
        <v>50</v>
      </c>
      <c r="C41" s="88">
        <v>250</v>
      </c>
      <c r="D41" s="88" t="s">
        <v>1328</v>
      </c>
      <c r="E41" s="88" t="s">
        <v>466</v>
      </c>
      <c r="F41" s="88" t="s">
        <v>762</v>
      </c>
      <c r="G41" s="34">
        <v>1901001</v>
      </c>
      <c r="H41" s="88" t="s">
        <v>773</v>
      </c>
      <c r="I41" s="88" t="s">
        <v>772</v>
      </c>
      <c r="J41" s="88" t="s">
        <v>640</v>
      </c>
      <c r="K41" s="91">
        <v>-467.25</v>
      </c>
      <c r="L41" s="92">
        <v>-23963.1</v>
      </c>
      <c r="M41" s="88">
        <v>-467.25</v>
      </c>
      <c r="N41" s="88"/>
      <c r="O41" s="88"/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 t="s">
        <v>470</v>
      </c>
      <c r="V41" s="88" t="s">
        <v>641</v>
      </c>
      <c r="W41" s="88" t="s">
        <v>642</v>
      </c>
    </row>
    <row r="42" spans="1:23" x14ac:dyDescent="0.3">
      <c r="A42" s="30" t="str">
        <f>VLOOKUP(I42,'Table (10)'!$B$3:$C$408,2,FALSE)</f>
        <v>DEFD STATE INCOME TAXES</v>
      </c>
      <c r="B42" s="88">
        <v>50</v>
      </c>
      <c r="C42" s="88">
        <v>250</v>
      </c>
      <c r="D42" s="88" t="s">
        <v>1328</v>
      </c>
      <c r="E42" s="88" t="s">
        <v>466</v>
      </c>
      <c r="F42" s="88" t="s">
        <v>762</v>
      </c>
      <c r="G42" s="34">
        <v>1901001</v>
      </c>
      <c r="H42" s="88" t="s">
        <v>769</v>
      </c>
      <c r="I42" s="88" t="s">
        <v>768</v>
      </c>
      <c r="J42" s="88" t="s">
        <v>640</v>
      </c>
      <c r="K42" s="91">
        <v>8443208.5500000007</v>
      </c>
      <c r="L42" s="92">
        <v>8180027.0999999996</v>
      </c>
      <c r="M42" s="88">
        <v>8443208.5500000007</v>
      </c>
      <c r="N42" s="88"/>
      <c r="O42" s="88"/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 t="s">
        <v>470</v>
      </c>
      <c r="V42" s="88" t="s">
        <v>641</v>
      </c>
      <c r="W42" s="88" t="s">
        <v>642</v>
      </c>
    </row>
    <row r="43" spans="1:23" x14ac:dyDescent="0.3">
      <c r="A43" s="30" t="str">
        <f>VLOOKUP(I43,'Table (10)'!$B$3:$C$408,2,FALSE)</f>
        <v>ACCRD SIT/FRANCHISE TAX RESERVE</v>
      </c>
      <c r="B43" s="88">
        <v>50</v>
      </c>
      <c r="C43" s="88">
        <v>250</v>
      </c>
      <c r="D43" s="88" t="s">
        <v>1328</v>
      </c>
      <c r="E43" s="88" t="s">
        <v>466</v>
      </c>
      <c r="F43" s="88" t="s">
        <v>762</v>
      </c>
      <c r="G43" s="34">
        <v>1901001</v>
      </c>
      <c r="H43" s="88" t="s">
        <v>692</v>
      </c>
      <c r="I43" s="88" t="s">
        <v>812</v>
      </c>
      <c r="J43" s="88" t="s">
        <v>640</v>
      </c>
      <c r="K43" s="91">
        <v>-41226.839999999997</v>
      </c>
      <c r="L43" s="92">
        <v>0</v>
      </c>
      <c r="M43" s="88">
        <v>-41226.839999999997</v>
      </c>
      <c r="N43" s="88"/>
      <c r="O43" s="88"/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 t="s">
        <v>470</v>
      </c>
      <c r="V43" s="88" t="s">
        <v>641</v>
      </c>
      <c r="W43" s="88" t="s">
        <v>642</v>
      </c>
    </row>
    <row r="44" spans="1:23" x14ac:dyDescent="0.3">
      <c r="A44" s="30" t="str">
        <f>VLOOKUP(I44,'Table (10)'!$B$3:$C$408,2,FALSE)</f>
        <v>ACCRD SIT TX RESERVE-LNG-TERM-FIN 48</v>
      </c>
      <c r="B44" s="88">
        <v>50</v>
      </c>
      <c r="C44" s="88">
        <v>250</v>
      </c>
      <c r="D44" s="88" t="s">
        <v>1328</v>
      </c>
      <c r="E44" s="88" t="s">
        <v>466</v>
      </c>
      <c r="F44" s="88" t="s">
        <v>762</v>
      </c>
      <c r="G44" s="34">
        <v>1901001</v>
      </c>
      <c r="H44" s="88" t="s">
        <v>690</v>
      </c>
      <c r="I44" s="88" t="s">
        <v>767</v>
      </c>
      <c r="J44" s="88" t="s">
        <v>640</v>
      </c>
      <c r="K44" s="91">
        <v>2402750</v>
      </c>
      <c r="L44" s="92">
        <v>2408859.9500000002</v>
      </c>
      <c r="M44" s="88">
        <v>2402750</v>
      </c>
      <c r="N44" s="88"/>
      <c r="O44" s="88"/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 t="s">
        <v>470</v>
      </c>
      <c r="V44" s="88" t="s">
        <v>641</v>
      </c>
      <c r="W44" s="88" t="s">
        <v>642</v>
      </c>
    </row>
    <row r="45" spans="1:23" x14ac:dyDescent="0.3">
      <c r="A45" s="30" t="str">
        <f>VLOOKUP(I45,'Table (10)'!$B$3:$C$408,2,FALSE)</f>
        <v>ACCRD SIT TX RESERVE-SHRT-TERM-FIN 48</v>
      </c>
      <c r="B45" s="88">
        <v>50</v>
      </c>
      <c r="C45" s="88">
        <v>250</v>
      </c>
      <c r="D45" s="88" t="s">
        <v>1328</v>
      </c>
      <c r="E45" s="88" t="s">
        <v>466</v>
      </c>
      <c r="F45" s="88" t="s">
        <v>762</v>
      </c>
      <c r="G45" s="34">
        <v>1901001</v>
      </c>
      <c r="H45" s="88" t="s">
        <v>689</v>
      </c>
      <c r="I45" s="88" t="s">
        <v>764</v>
      </c>
      <c r="J45" s="88" t="s">
        <v>640</v>
      </c>
      <c r="K45" s="91">
        <v>20638.099999999999</v>
      </c>
      <c r="L45" s="92">
        <v>-36974.35</v>
      </c>
      <c r="M45" s="88">
        <v>20638.099999999999</v>
      </c>
      <c r="N45" s="88"/>
      <c r="O45" s="88"/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 t="s">
        <v>470</v>
      </c>
      <c r="V45" s="88" t="s">
        <v>641</v>
      </c>
      <c r="W45" s="88" t="s">
        <v>642</v>
      </c>
    </row>
    <row r="46" spans="1:23" x14ac:dyDescent="0.3">
      <c r="A46" s="30" t="str">
        <f>VLOOKUP(I46,'Table (10)'!$B$3:$C$408,2,FALSE)</f>
        <v>1997-2003 IRS AUDIT SETTLEMENT</v>
      </c>
      <c r="B46" s="88">
        <v>50</v>
      </c>
      <c r="C46" s="88">
        <v>250</v>
      </c>
      <c r="D46" s="88" t="s">
        <v>1328</v>
      </c>
      <c r="E46" s="88" t="s">
        <v>466</v>
      </c>
      <c r="F46" s="88" t="s">
        <v>762</v>
      </c>
      <c r="G46" s="34">
        <v>1901001</v>
      </c>
      <c r="H46" s="88" t="s">
        <v>685</v>
      </c>
      <c r="I46" s="88" t="s">
        <v>849</v>
      </c>
      <c r="J46" s="88" t="s">
        <v>640</v>
      </c>
      <c r="K46" s="91">
        <v>1350865.05</v>
      </c>
      <c r="L46" s="92">
        <v>476570.3</v>
      </c>
      <c r="M46" s="88">
        <v>1350865.05</v>
      </c>
      <c r="N46" s="88"/>
      <c r="O46" s="88"/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 t="s">
        <v>470</v>
      </c>
      <c r="V46" s="88" t="s">
        <v>641</v>
      </c>
      <c r="W46" s="88" t="s">
        <v>642</v>
      </c>
    </row>
    <row r="47" spans="1:23" x14ac:dyDescent="0.3">
      <c r="A47" s="30" t="str">
        <f>VLOOKUP(I47,'Table (10)'!$B$3:$C$408,2,FALSE)</f>
        <v>IRS CAPITALIZATION ADJUSTMENT</v>
      </c>
      <c r="B47" s="88">
        <v>50</v>
      </c>
      <c r="C47" s="88">
        <v>250</v>
      </c>
      <c r="D47" s="88" t="s">
        <v>1328</v>
      </c>
      <c r="E47" s="88" t="s">
        <v>466</v>
      </c>
      <c r="F47" s="88" t="s">
        <v>762</v>
      </c>
      <c r="G47" s="34">
        <v>1901001</v>
      </c>
      <c r="H47" s="88" t="s">
        <v>683</v>
      </c>
      <c r="I47" s="88" t="s">
        <v>763</v>
      </c>
      <c r="J47" s="88" t="s">
        <v>640</v>
      </c>
      <c r="K47" s="91">
        <v>1149459.46</v>
      </c>
      <c r="L47" s="92">
        <v>1247066.8500000001</v>
      </c>
      <c r="M47" s="88">
        <v>1149459.46</v>
      </c>
      <c r="N47" s="88"/>
      <c r="O47" s="88"/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 t="s">
        <v>470</v>
      </c>
      <c r="V47" s="88" t="s">
        <v>641</v>
      </c>
      <c r="W47" s="88" t="s">
        <v>642</v>
      </c>
    </row>
    <row r="48" spans="1:23" x14ac:dyDescent="0.3">
      <c r="A48" s="30" t="str">
        <f>VLOOKUP(I48,'Table (10)'!$B$3:$C$408,2,FALSE)</f>
        <v>AMT CREDIT - DEFERRED</v>
      </c>
      <c r="B48" s="88">
        <v>50</v>
      </c>
      <c r="C48" s="88">
        <v>250</v>
      </c>
      <c r="D48" s="88" t="s">
        <v>1328</v>
      </c>
      <c r="E48" s="88" t="s">
        <v>466</v>
      </c>
      <c r="F48" s="88" t="s">
        <v>762</v>
      </c>
      <c r="G48" s="34">
        <v>1901001</v>
      </c>
      <c r="H48" s="88" t="s">
        <v>682</v>
      </c>
      <c r="I48" s="88" t="s">
        <v>761</v>
      </c>
      <c r="J48" s="88" t="s">
        <v>640</v>
      </c>
      <c r="K48" s="91">
        <v>2218646</v>
      </c>
      <c r="L48" s="92">
        <v>2218646</v>
      </c>
      <c r="M48" s="88">
        <v>2218646</v>
      </c>
      <c r="N48" s="88"/>
      <c r="O48" s="88"/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 t="s">
        <v>470</v>
      </c>
      <c r="V48" s="88" t="s">
        <v>641</v>
      </c>
      <c r="W48" s="88" t="s">
        <v>642</v>
      </c>
    </row>
    <row r="49" spans="1:23" x14ac:dyDescent="0.3">
      <c r="A49" s="30" t="str">
        <f>VLOOKUP(I49,'Table (10)'!$B$3:$C$408,2,FALSE)</f>
        <v>NOL &amp; TAX CREDIT C/F - DEF TAX ASSET</v>
      </c>
      <c r="B49" s="88">
        <v>50</v>
      </c>
      <c r="C49" s="88">
        <v>160</v>
      </c>
      <c r="D49" s="88" t="s">
        <v>1345</v>
      </c>
      <c r="E49" s="88" t="s">
        <v>466</v>
      </c>
      <c r="F49" s="88" t="s">
        <v>762</v>
      </c>
      <c r="G49" s="34">
        <v>1901001</v>
      </c>
      <c r="H49" s="88" t="s">
        <v>803</v>
      </c>
      <c r="I49" s="88" t="s">
        <v>802</v>
      </c>
      <c r="J49" s="88" t="s">
        <v>640</v>
      </c>
      <c r="K49" s="91">
        <v>28572</v>
      </c>
      <c r="L49" s="92">
        <v>-207767</v>
      </c>
      <c r="M49" s="88">
        <v>28572</v>
      </c>
      <c r="N49" s="88"/>
      <c r="O49" s="88"/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 t="s">
        <v>470</v>
      </c>
      <c r="V49" s="88" t="s">
        <v>641</v>
      </c>
      <c r="W49" s="88" t="s">
        <v>642</v>
      </c>
    </row>
    <row r="50" spans="1:23" x14ac:dyDescent="0.3">
      <c r="A50" s="30" t="str">
        <f>VLOOKUP(I50,'Table (10)'!$B$3:$C$408,2,FALSE)</f>
        <v>NOL &amp; TAX CREDIT C/F - DEF TAX ASSET</v>
      </c>
      <c r="B50" s="88">
        <v>50</v>
      </c>
      <c r="C50" s="88">
        <v>160</v>
      </c>
      <c r="D50" s="88" t="s">
        <v>1345</v>
      </c>
      <c r="E50" s="88" t="s">
        <v>466</v>
      </c>
      <c r="F50" s="88" t="s">
        <v>762</v>
      </c>
      <c r="G50" s="34">
        <v>1901001</v>
      </c>
      <c r="H50" s="88" t="s">
        <v>847</v>
      </c>
      <c r="I50" s="88" t="s">
        <v>846</v>
      </c>
      <c r="J50" s="88" t="s">
        <v>640</v>
      </c>
      <c r="K50" s="91">
        <v>344390</v>
      </c>
      <c r="L50" s="92">
        <v>344390</v>
      </c>
      <c r="M50" s="88">
        <v>344390</v>
      </c>
      <c r="N50" s="88"/>
      <c r="O50" s="88"/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 t="s">
        <v>470</v>
      </c>
      <c r="V50" s="88" t="s">
        <v>641</v>
      </c>
      <c r="W50" s="88" t="s">
        <v>642</v>
      </c>
    </row>
    <row r="51" spans="1:23" x14ac:dyDescent="0.3">
      <c r="A51" s="30" t="str">
        <f>VLOOKUP(I51,'Table (10)'!$B$3:$C$408,2,FALSE)</f>
        <v>INT EXP CAPITALIZED FOR TAX</v>
      </c>
      <c r="B51" s="88">
        <v>50</v>
      </c>
      <c r="C51" s="88">
        <v>160</v>
      </c>
      <c r="D51" s="88" t="s">
        <v>1345</v>
      </c>
      <c r="E51" s="88" t="s">
        <v>466</v>
      </c>
      <c r="F51" s="88" t="s">
        <v>762</v>
      </c>
      <c r="G51" s="34">
        <v>1901001</v>
      </c>
      <c r="H51" s="88" t="s">
        <v>756</v>
      </c>
      <c r="I51" s="88" t="s">
        <v>801</v>
      </c>
      <c r="J51" s="88" t="s">
        <v>640</v>
      </c>
      <c r="K51" s="91">
        <v>17412111.469999999</v>
      </c>
      <c r="L51" s="92">
        <v>18457623.149999999</v>
      </c>
      <c r="M51" s="88">
        <v>17412111.469999999</v>
      </c>
      <c r="N51" s="88"/>
      <c r="O51" s="88"/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 t="s">
        <v>470</v>
      </c>
      <c r="V51" s="88" t="s">
        <v>641</v>
      </c>
      <c r="W51" s="88" t="s">
        <v>642</v>
      </c>
    </row>
    <row r="52" spans="1:23" x14ac:dyDescent="0.3">
      <c r="A52" s="30" t="str">
        <f>VLOOKUP(I52,'Table (10)'!$B$3:$C$408,2,FALSE)</f>
        <v>INT EXP CAPITALIZED FOR TAX</v>
      </c>
      <c r="B52" s="88">
        <v>50</v>
      </c>
      <c r="C52" s="88">
        <v>160</v>
      </c>
      <c r="D52" s="88" t="s">
        <v>1345</v>
      </c>
      <c r="E52" s="88" t="s">
        <v>466</v>
      </c>
      <c r="F52" s="88" t="s">
        <v>762</v>
      </c>
      <c r="G52" s="34">
        <v>1901001</v>
      </c>
      <c r="H52" s="88" t="s">
        <v>800</v>
      </c>
      <c r="I52" s="88" t="s">
        <v>799</v>
      </c>
      <c r="J52" s="88" t="s">
        <v>640</v>
      </c>
      <c r="K52" s="91">
        <v>-5157117</v>
      </c>
      <c r="L52" s="92">
        <v>-5756214</v>
      </c>
      <c r="M52" s="88">
        <v>-5157117</v>
      </c>
      <c r="N52" s="88"/>
      <c r="O52" s="88"/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 t="s">
        <v>470</v>
      </c>
      <c r="V52" s="88" t="s">
        <v>641</v>
      </c>
      <c r="W52" s="88" t="s">
        <v>642</v>
      </c>
    </row>
    <row r="53" spans="1:23" x14ac:dyDescent="0.3">
      <c r="A53" s="30" t="str">
        <f>VLOOKUP(I53,'Table (10)'!$B$3:$C$408,2,FALSE)</f>
        <v>CIAC - BOOK RECEIPTS</v>
      </c>
      <c r="B53" s="88">
        <v>50</v>
      </c>
      <c r="C53" s="88">
        <v>160</v>
      </c>
      <c r="D53" s="88" t="s">
        <v>1345</v>
      </c>
      <c r="E53" s="88" t="s">
        <v>466</v>
      </c>
      <c r="F53" s="88" t="s">
        <v>762</v>
      </c>
      <c r="G53" s="34">
        <v>1901001</v>
      </c>
      <c r="H53" s="88" t="s">
        <v>1023</v>
      </c>
      <c r="I53" s="88" t="s">
        <v>1077</v>
      </c>
      <c r="J53" s="88" t="s">
        <v>640</v>
      </c>
      <c r="K53" s="91">
        <v>3038854.56</v>
      </c>
      <c r="L53" s="92">
        <v>2591191.0699999998</v>
      </c>
      <c r="M53" s="88">
        <v>3038854.56</v>
      </c>
      <c r="N53" s="88"/>
      <c r="O53" s="88"/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 t="s">
        <v>470</v>
      </c>
      <c r="V53" s="88" t="s">
        <v>641</v>
      </c>
      <c r="W53" s="88" t="s">
        <v>642</v>
      </c>
    </row>
    <row r="54" spans="1:23" x14ac:dyDescent="0.3">
      <c r="A54" s="30" t="str">
        <f>VLOOKUP(I54,'Table (10)'!$B$3:$C$408,2,FALSE)</f>
        <v>PROVS POSS REV REFDS</v>
      </c>
      <c r="B54" s="88">
        <v>50</v>
      </c>
      <c r="C54" s="88">
        <v>160</v>
      </c>
      <c r="D54" s="88" t="s">
        <v>1345</v>
      </c>
      <c r="E54" s="88" t="s">
        <v>466</v>
      </c>
      <c r="F54" s="88" t="s">
        <v>762</v>
      </c>
      <c r="G54" s="34">
        <v>1901001</v>
      </c>
      <c r="H54" s="88" t="s">
        <v>795</v>
      </c>
      <c r="I54" s="88" t="s">
        <v>794</v>
      </c>
      <c r="J54" s="88" t="s">
        <v>640</v>
      </c>
      <c r="K54" s="91">
        <v>2165862.66</v>
      </c>
      <c r="L54" s="92">
        <v>2840247.57</v>
      </c>
      <c r="M54" s="88">
        <v>2165862.66</v>
      </c>
      <c r="N54" s="88"/>
      <c r="O54" s="88"/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 t="s">
        <v>470</v>
      </c>
      <c r="V54" s="88" t="s">
        <v>641</v>
      </c>
      <c r="W54" s="88" t="s">
        <v>642</v>
      </c>
    </row>
    <row r="55" spans="1:23" x14ac:dyDescent="0.3">
      <c r="A55" s="30" t="str">
        <f>VLOOKUP(I55,'Table (10)'!$B$3:$C$408,2,FALSE)</f>
        <v>PROV WORKER'S COMP</v>
      </c>
      <c r="B55" s="88">
        <v>50</v>
      </c>
      <c r="C55" s="88">
        <v>160</v>
      </c>
      <c r="D55" s="88" t="s">
        <v>1345</v>
      </c>
      <c r="E55" s="88" t="s">
        <v>466</v>
      </c>
      <c r="F55" s="88" t="s">
        <v>762</v>
      </c>
      <c r="G55" s="34">
        <v>1901001</v>
      </c>
      <c r="H55" s="88" t="s">
        <v>744</v>
      </c>
      <c r="I55" s="88" t="s">
        <v>793</v>
      </c>
      <c r="J55" s="88" t="s">
        <v>640</v>
      </c>
      <c r="K55" s="91">
        <v>6899.5</v>
      </c>
      <c r="L55" s="92">
        <v>5152.38</v>
      </c>
      <c r="M55" s="88">
        <v>6899.5</v>
      </c>
      <c r="N55" s="88"/>
      <c r="O55" s="88"/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 t="s">
        <v>470</v>
      </c>
      <c r="V55" s="88" t="s">
        <v>641</v>
      </c>
      <c r="W55" s="88" t="s">
        <v>642</v>
      </c>
    </row>
    <row r="56" spans="1:23" x14ac:dyDescent="0.3">
      <c r="A56" s="30" t="str">
        <f>VLOOKUP(I56,'Table (10)'!$B$3:$C$408,2,FALSE)</f>
        <v>ACCRD COMPANYWIDE INCENTV PLAN</v>
      </c>
      <c r="B56" s="88">
        <v>50</v>
      </c>
      <c r="C56" s="88">
        <v>160</v>
      </c>
      <c r="D56" s="88" t="s">
        <v>1345</v>
      </c>
      <c r="E56" s="88" t="s">
        <v>466</v>
      </c>
      <c r="F56" s="88" t="s">
        <v>762</v>
      </c>
      <c r="G56" s="34">
        <v>1901001</v>
      </c>
      <c r="H56" s="88" t="s">
        <v>734</v>
      </c>
      <c r="I56" s="88" t="s">
        <v>790</v>
      </c>
      <c r="J56" s="88" t="s">
        <v>640</v>
      </c>
      <c r="K56" s="91">
        <v>-80225.78</v>
      </c>
      <c r="L56" s="92">
        <v>190927.1</v>
      </c>
      <c r="M56" s="88">
        <v>-80225.78</v>
      </c>
      <c r="N56" s="88"/>
      <c r="O56" s="88"/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 t="s">
        <v>470</v>
      </c>
      <c r="V56" s="88" t="s">
        <v>641</v>
      </c>
      <c r="W56" s="88" t="s">
        <v>642</v>
      </c>
    </row>
    <row r="57" spans="1:23" x14ac:dyDescent="0.3">
      <c r="A57" s="30" t="str">
        <f>VLOOKUP(I57,'Table (10)'!$B$3:$C$408,2,FALSE)</f>
        <v>ACCRUED BOOK VACATION PAY</v>
      </c>
      <c r="B57" s="88">
        <v>50</v>
      </c>
      <c r="C57" s="88">
        <v>160</v>
      </c>
      <c r="D57" s="88" t="s">
        <v>1345</v>
      </c>
      <c r="E57" s="88" t="s">
        <v>466</v>
      </c>
      <c r="F57" s="88" t="s">
        <v>762</v>
      </c>
      <c r="G57" s="34">
        <v>1901001</v>
      </c>
      <c r="H57" s="88" t="s">
        <v>732</v>
      </c>
      <c r="I57" s="88" t="s">
        <v>789</v>
      </c>
      <c r="J57" s="88" t="s">
        <v>640</v>
      </c>
      <c r="K57" s="91">
        <v>-134762.95000000001</v>
      </c>
      <c r="L57" s="92">
        <v>-140182.94</v>
      </c>
      <c r="M57" s="88">
        <v>-134762.95000000001</v>
      </c>
      <c r="N57" s="88"/>
      <c r="O57" s="88"/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 t="s">
        <v>470</v>
      </c>
      <c r="V57" s="88" t="s">
        <v>641</v>
      </c>
      <c r="W57" s="88" t="s">
        <v>642</v>
      </c>
    </row>
    <row r="58" spans="1:23" x14ac:dyDescent="0.3">
      <c r="A58" s="30" t="str">
        <f>VLOOKUP(I58,'Table (10)'!$B$3:$C$408,2,FALSE)</f>
        <v>ACCRUED INTEREST-LONG-TERM - FIN 48</v>
      </c>
      <c r="B58" s="88">
        <v>50</v>
      </c>
      <c r="C58" s="88">
        <v>160</v>
      </c>
      <c r="D58" s="88" t="s">
        <v>1345</v>
      </c>
      <c r="E58" s="88" t="s">
        <v>466</v>
      </c>
      <c r="F58" s="88" t="s">
        <v>762</v>
      </c>
      <c r="G58" s="34">
        <v>1901001</v>
      </c>
      <c r="H58" s="88" t="s">
        <v>728</v>
      </c>
      <c r="I58" s="88" t="s">
        <v>788</v>
      </c>
      <c r="J58" s="88" t="s">
        <v>640</v>
      </c>
      <c r="K58" s="91">
        <v>-292876.84999999998</v>
      </c>
      <c r="L58" s="92">
        <v>-293221.59999999998</v>
      </c>
      <c r="M58" s="88">
        <v>-292876.84999999998</v>
      </c>
      <c r="N58" s="88"/>
      <c r="O58" s="88"/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 t="s">
        <v>470</v>
      </c>
      <c r="V58" s="88" t="s">
        <v>641</v>
      </c>
      <c r="W58" s="88" t="s">
        <v>642</v>
      </c>
    </row>
    <row r="59" spans="1:23" x14ac:dyDescent="0.3">
      <c r="A59" s="30" t="str">
        <f>VLOOKUP(I59,'Table (10)'!$B$3:$C$408,2,FALSE)</f>
        <v>ACCRUED INTEREST-LONG-TERM - FIN 48</v>
      </c>
      <c r="B59" s="88">
        <v>50</v>
      </c>
      <c r="C59" s="88">
        <v>160</v>
      </c>
      <c r="D59" s="88" t="s">
        <v>1345</v>
      </c>
      <c r="E59" s="88" t="s">
        <v>466</v>
      </c>
      <c r="F59" s="88" t="s">
        <v>762</v>
      </c>
      <c r="G59" s="34">
        <v>1901001</v>
      </c>
      <c r="H59" s="88" t="s">
        <v>787</v>
      </c>
      <c r="I59" s="88" t="s">
        <v>786</v>
      </c>
      <c r="J59" s="88" t="s">
        <v>640</v>
      </c>
      <c r="K59" s="91">
        <v>244568</v>
      </c>
      <c r="L59" s="92">
        <v>244568</v>
      </c>
      <c r="M59" s="88">
        <v>244568</v>
      </c>
      <c r="N59" s="88"/>
      <c r="O59" s="88"/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 t="s">
        <v>470</v>
      </c>
      <c r="V59" s="88" t="s">
        <v>641</v>
      </c>
      <c r="W59" s="88" t="s">
        <v>642</v>
      </c>
    </row>
    <row r="60" spans="1:23" x14ac:dyDescent="0.3">
      <c r="A60" s="30" t="str">
        <f>VLOOKUP(I60,'Table (10)'!$B$3:$C$408,2,FALSE)</f>
        <v>ACCRUED INTEREST-SHORT-TERM - FIN 48</v>
      </c>
      <c r="B60" s="88">
        <v>50</v>
      </c>
      <c r="C60" s="88">
        <v>160</v>
      </c>
      <c r="D60" s="88" t="s">
        <v>1345</v>
      </c>
      <c r="E60" s="88" t="s">
        <v>466</v>
      </c>
      <c r="F60" s="88" t="s">
        <v>762</v>
      </c>
      <c r="G60" s="34">
        <v>1901001</v>
      </c>
      <c r="H60" s="88" t="s">
        <v>727</v>
      </c>
      <c r="I60" s="88" t="s">
        <v>785</v>
      </c>
      <c r="J60" s="88" t="s">
        <v>640</v>
      </c>
      <c r="K60" s="91">
        <v>0</v>
      </c>
      <c r="L60" s="92">
        <v>191.8</v>
      </c>
      <c r="M60" s="88">
        <v>0</v>
      </c>
      <c r="N60" s="88"/>
      <c r="O60" s="88"/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 t="s">
        <v>470</v>
      </c>
      <c r="V60" s="88" t="s">
        <v>641</v>
      </c>
      <c r="W60" s="88" t="s">
        <v>642</v>
      </c>
    </row>
    <row r="61" spans="1:23" x14ac:dyDescent="0.3">
      <c r="A61" s="30" t="str">
        <f>VLOOKUP(I61,'Table (10)'!$B$3:$C$408,2,FALSE)</f>
        <v>CCD BILL-DFRD RETIRE BENE-DFL</v>
      </c>
      <c r="B61" s="88">
        <v>50</v>
      </c>
      <c r="C61" s="88">
        <v>160</v>
      </c>
      <c r="D61" s="88" t="s">
        <v>1345</v>
      </c>
      <c r="E61" s="88" t="s">
        <v>466</v>
      </c>
      <c r="F61" s="88" t="s">
        <v>762</v>
      </c>
      <c r="G61" s="34">
        <v>1901001</v>
      </c>
      <c r="H61" s="88" t="s">
        <v>1418</v>
      </c>
      <c r="I61" s="88" t="s">
        <v>1455</v>
      </c>
      <c r="J61" s="88" t="s">
        <v>640</v>
      </c>
      <c r="K61" s="91">
        <v>-11699.65</v>
      </c>
      <c r="L61" s="92">
        <v>2159.0700000000002</v>
      </c>
      <c r="M61" s="88">
        <v>-11699.65</v>
      </c>
      <c r="N61" s="88"/>
      <c r="O61" s="88"/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 t="s">
        <v>470</v>
      </c>
      <c r="V61" s="88" t="s">
        <v>641</v>
      </c>
      <c r="W61" s="88" t="s">
        <v>642</v>
      </c>
    </row>
    <row r="62" spans="1:23" x14ac:dyDescent="0.3">
      <c r="A62" s="30" t="str">
        <f>VLOOKUP(I62,'Table (10)'!$B$3:$C$408,2,FALSE)</f>
        <v>DEFD BK CONTRACT REVENUE</v>
      </c>
      <c r="B62" s="88">
        <v>50</v>
      </c>
      <c r="C62" s="88">
        <v>160</v>
      </c>
      <c r="D62" s="88" t="s">
        <v>1345</v>
      </c>
      <c r="E62" s="88" t="s">
        <v>466</v>
      </c>
      <c r="F62" s="88" t="s">
        <v>762</v>
      </c>
      <c r="G62" s="34">
        <v>1901001</v>
      </c>
      <c r="H62" s="88" t="s">
        <v>717</v>
      </c>
      <c r="I62" s="88" t="s">
        <v>783</v>
      </c>
      <c r="J62" s="88" t="s">
        <v>640</v>
      </c>
      <c r="K62" s="91">
        <v>300407.94</v>
      </c>
      <c r="L62" s="92">
        <v>287459.36</v>
      </c>
      <c r="M62" s="88">
        <v>300407.94</v>
      </c>
      <c r="N62" s="88"/>
      <c r="O62" s="88"/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 t="s">
        <v>470</v>
      </c>
      <c r="V62" s="88" t="s">
        <v>641</v>
      </c>
      <c r="W62" s="88" t="s">
        <v>642</v>
      </c>
    </row>
    <row r="63" spans="1:23" x14ac:dyDescent="0.3">
      <c r="A63" s="30" t="str">
        <f>VLOOKUP(I63,'Table (10)'!$B$3:$C$408,2,FALSE)</f>
        <v>REG LIAB-UNREAL MTM GAIN-DEFL</v>
      </c>
      <c r="B63" s="88">
        <v>50</v>
      </c>
      <c r="C63" s="88">
        <v>160</v>
      </c>
      <c r="D63" s="88" t="s">
        <v>1345</v>
      </c>
      <c r="E63" s="88" t="s">
        <v>466</v>
      </c>
      <c r="F63" s="88" t="s">
        <v>762</v>
      </c>
      <c r="G63" s="34">
        <v>1901001</v>
      </c>
      <c r="H63" s="88" t="s">
        <v>706</v>
      </c>
      <c r="I63" s="88" t="s">
        <v>825</v>
      </c>
      <c r="J63" s="88" t="s">
        <v>640</v>
      </c>
      <c r="K63" s="91">
        <v>0.01</v>
      </c>
      <c r="L63" s="92">
        <v>0.01</v>
      </c>
      <c r="M63" s="88">
        <v>0.01</v>
      </c>
      <c r="N63" s="88"/>
      <c r="O63" s="88"/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 t="s">
        <v>470</v>
      </c>
      <c r="V63" s="88" t="s">
        <v>641</v>
      </c>
      <c r="W63" s="88" t="s">
        <v>642</v>
      </c>
    </row>
    <row r="64" spans="1:23" x14ac:dyDescent="0.3">
      <c r="A64" s="30" t="str">
        <f>VLOOKUP(I64,'Table (10)'!$B$3:$C$408,2,FALSE)</f>
        <v>CAPITALIZED SOFTWARE COSTS-TAX</v>
      </c>
      <c r="B64" s="88">
        <v>50</v>
      </c>
      <c r="C64" s="88">
        <v>160</v>
      </c>
      <c r="D64" s="88" t="s">
        <v>1345</v>
      </c>
      <c r="E64" s="88" t="s">
        <v>466</v>
      </c>
      <c r="F64" s="88" t="s">
        <v>762</v>
      </c>
      <c r="G64" s="34">
        <v>1901001</v>
      </c>
      <c r="H64" s="88" t="s">
        <v>704</v>
      </c>
      <c r="I64" s="88" t="s">
        <v>781</v>
      </c>
      <c r="J64" s="88" t="s">
        <v>640</v>
      </c>
      <c r="K64" s="91">
        <v>-1242.04</v>
      </c>
      <c r="L64" s="92">
        <v>-24.74</v>
      </c>
      <c r="M64" s="88">
        <v>-1242.04</v>
      </c>
      <c r="N64" s="88"/>
      <c r="O64" s="88"/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 t="s">
        <v>470</v>
      </c>
      <c r="V64" s="88" t="s">
        <v>641</v>
      </c>
      <c r="W64" s="88" t="s">
        <v>642</v>
      </c>
    </row>
    <row r="65" spans="1:23" x14ac:dyDescent="0.3">
      <c r="A65" s="30" t="str">
        <f>VLOOKUP(I65,'Table (10)'!$B$3:$C$408,2,FALSE)</f>
        <v>INSTALL ALLOWANCES CAPD - TAX</v>
      </c>
      <c r="B65" s="88">
        <v>50</v>
      </c>
      <c r="C65" s="88">
        <v>160</v>
      </c>
      <c r="D65" s="88" t="s">
        <v>1345</v>
      </c>
      <c r="E65" s="88" t="s">
        <v>466</v>
      </c>
      <c r="F65" s="88" t="s">
        <v>762</v>
      </c>
      <c r="G65" s="34">
        <v>1901001</v>
      </c>
      <c r="H65" s="88" t="s">
        <v>1046</v>
      </c>
      <c r="I65" s="88" t="s">
        <v>1131</v>
      </c>
      <c r="J65" s="88" t="s">
        <v>640</v>
      </c>
      <c r="K65" s="91">
        <v>-94.5</v>
      </c>
      <c r="L65" s="92">
        <v>0</v>
      </c>
      <c r="M65" s="88">
        <v>-94.5</v>
      </c>
      <c r="N65" s="88"/>
      <c r="O65" s="88"/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 t="s">
        <v>470</v>
      </c>
      <c r="V65" s="88" t="s">
        <v>641</v>
      </c>
      <c r="W65" s="88" t="s">
        <v>642</v>
      </c>
    </row>
    <row r="66" spans="1:23" x14ac:dyDescent="0.3">
      <c r="A66" s="30" t="str">
        <f>VLOOKUP(I66,'Table (10)'!$B$3:$C$408,2,FALSE)</f>
        <v>ACCRD SFAS 106 PST RETIRE EXP</v>
      </c>
      <c r="B66" s="88">
        <v>50</v>
      </c>
      <c r="C66" s="88">
        <v>160</v>
      </c>
      <c r="D66" s="88" t="s">
        <v>1345</v>
      </c>
      <c r="E66" s="88" t="s">
        <v>466</v>
      </c>
      <c r="F66" s="88" t="s">
        <v>762</v>
      </c>
      <c r="G66" s="34">
        <v>1901001</v>
      </c>
      <c r="H66" s="88" t="s">
        <v>702</v>
      </c>
      <c r="I66" s="88" t="s">
        <v>779</v>
      </c>
      <c r="J66" s="88" t="s">
        <v>640</v>
      </c>
      <c r="K66" s="91">
        <v>-1965261.83</v>
      </c>
      <c r="L66" s="92">
        <v>-2374085.04</v>
      </c>
      <c r="M66" s="88">
        <v>-1965261.83</v>
      </c>
      <c r="N66" s="88"/>
      <c r="O66" s="88"/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 t="s">
        <v>470</v>
      </c>
      <c r="V66" s="88" t="s">
        <v>641</v>
      </c>
      <c r="W66" s="88" t="s">
        <v>642</v>
      </c>
    </row>
    <row r="67" spans="1:23" x14ac:dyDescent="0.3">
      <c r="A67" s="30" t="str">
        <f>VLOOKUP(I67,'Table (10)'!$B$3:$C$408,2,FALSE)</f>
        <v>ACCRD OPEB COSTS - SFAS 158</v>
      </c>
      <c r="B67" s="88">
        <v>50</v>
      </c>
      <c r="C67" s="88">
        <v>160</v>
      </c>
      <c r="D67" s="88" t="s">
        <v>1345</v>
      </c>
      <c r="E67" s="88" t="s">
        <v>466</v>
      </c>
      <c r="F67" s="88" t="s">
        <v>762</v>
      </c>
      <c r="G67" s="34">
        <v>1901001</v>
      </c>
      <c r="H67" s="88" t="s">
        <v>700</v>
      </c>
      <c r="I67" s="88" t="s">
        <v>778</v>
      </c>
      <c r="J67" s="88" t="s">
        <v>640</v>
      </c>
      <c r="K67" s="91">
        <v>164097.06</v>
      </c>
      <c r="L67" s="92">
        <v>808531.85</v>
      </c>
      <c r="M67" s="88">
        <v>164097.06</v>
      </c>
      <c r="N67" s="88"/>
      <c r="O67" s="88"/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 t="s">
        <v>470</v>
      </c>
      <c r="V67" s="88" t="s">
        <v>641</v>
      </c>
      <c r="W67" s="88" t="s">
        <v>642</v>
      </c>
    </row>
    <row r="68" spans="1:23" x14ac:dyDescent="0.3">
      <c r="A68" s="30" t="str">
        <f>VLOOKUP(I68,'Table (10)'!$B$3:$C$408,2,FALSE)</f>
        <v>ACCRD SFAS 112 PST EMPLOY BEN</v>
      </c>
      <c r="B68" s="88">
        <v>50</v>
      </c>
      <c r="C68" s="88">
        <v>160</v>
      </c>
      <c r="D68" s="88" t="s">
        <v>1345</v>
      </c>
      <c r="E68" s="88" t="s">
        <v>466</v>
      </c>
      <c r="F68" s="88" t="s">
        <v>762</v>
      </c>
      <c r="G68" s="34">
        <v>1901001</v>
      </c>
      <c r="H68" s="88" t="s">
        <v>699</v>
      </c>
      <c r="I68" s="88" t="s">
        <v>777</v>
      </c>
      <c r="J68" s="88" t="s">
        <v>640</v>
      </c>
      <c r="K68" s="91">
        <v>221664.45</v>
      </c>
      <c r="L68" s="92">
        <v>223451.64</v>
      </c>
      <c r="M68" s="88">
        <v>221664.45</v>
      </c>
      <c r="N68" s="88"/>
      <c r="O68" s="88"/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 t="s">
        <v>470</v>
      </c>
      <c r="V68" s="88" t="s">
        <v>641</v>
      </c>
      <c r="W68" s="88" t="s">
        <v>642</v>
      </c>
    </row>
    <row r="69" spans="1:23" x14ac:dyDescent="0.3">
      <c r="A69" s="30" t="str">
        <f>VLOOKUP(I69,'Table (10)'!$B$3:$C$408,2,FALSE)</f>
        <v>ACCRD BOOK ARO EXPENSE - SFAS 143</v>
      </c>
      <c r="B69" s="88">
        <v>50</v>
      </c>
      <c r="C69" s="88">
        <v>160</v>
      </c>
      <c r="D69" s="88" t="s">
        <v>1345</v>
      </c>
      <c r="E69" s="88" t="s">
        <v>466</v>
      </c>
      <c r="F69" s="88" t="s">
        <v>762</v>
      </c>
      <c r="G69" s="34">
        <v>1901001</v>
      </c>
      <c r="H69" s="88" t="s">
        <v>698</v>
      </c>
      <c r="I69" s="88" t="s">
        <v>776</v>
      </c>
      <c r="J69" s="88" t="s">
        <v>640</v>
      </c>
      <c r="K69" s="91">
        <v>10301.450000000001</v>
      </c>
      <c r="L69" s="92">
        <v>10958.6</v>
      </c>
      <c r="M69" s="88">
        <v>10301.450000000001</v>
      </c>
      <c r="N69" s="88"/>
      <c r="O69" s="88"/>
      <c r="P69" s="88">
        <v>0</v>
      </c>
      <c r="Q69" s="88">
        <v>0</v>
      </c>
      <c r="R69" s="88">
        <v>0</v>
      </c>
      <c r="S69" s="88">
        <v>0</v>
      </c>
      <c r="T69" s="88">
        <v>0</v>
      </c>
      <c r="U69" s="88" t="s">
        <v>470</v>
      </c>
      <c r="V69" s="88" t="s">
        <v>641</v>
      </c>
      <c r="W69" s="88" t="s">
        <v>642</v>
      </c>
    </row>
    <row r="70" spans="1:23" x14ac:dyDescent="0.3">
      <c r="A70" s="30" t="str">
        <f>VLOOKUP(I70,'Table (10)'!$B$3:$C$408,2,FALSE)</f>
        <v>FIN 48 - DEFD STATE INCOME TAXES</v>
      </c>
      <c r="B70" s="88">
        <v>50</v>
      </c>
      <c r="C70" s="88">
        <v>160</v>
      </c>
      <c r="D70" s="88" t="s">
        <v>1345</v>
      </c>
      <c r="E70" s="88" t="s">
        <v>466</v>
      </c>
      <c r="F70" s="88" t="s">
        <v>762</v>
      </c>
      <c r="G70" s="34">
        <v>1901001</v>
      </c>
      <c r="H70" s="88" t="s">
        <v>773</v>
      </c>
      <c r="I70" s="88" t="s">
        <v>772</v>
      </c>
      <c r="J70" s="88" t="s">
        <v>640</v>
      </c>
      <c r="K70" s="91">
        <v>-1009.4</v>
      </c>
      <c r="L70" s="92">
        <v>-2889.25</v>
      </c>
      <c r="M70" s="88">
        <v>-1009.4</v>
      </c>
      <c r="N70" s="88"/>
      <c r="O70" s="88"/>
      <c r="P70" s="88">
        <v>0</v>
      </c>
      <c r="Q70" s="88">
        <v>0</v>
      </c>
      <c r="R70" s="88">
        <v>0</v>
      </c>
      <c r="S70" s="88">
        <v>0</v>
      </c>
      <c r="T70" s="88">
        <v>0</v>
      </c>
      <c r="U70" s="88" t="s">
        <v>470</v>
      </c>
      <c r="V70" s="88" t="s">
        <v>641</v>
      </c>
      <c r="W70" s="88" t="s">
        <v>642</v>
      </c>
    </row>
    <row r="71" spans="1:23" x14ac:dyDescent="0.3">
      <c r="A71" s="30" t="str">
        <f>VLOOKUP(I71,'Table (10)'!$B$3:$C$408,2,FALSE)</f>
        <v>DEFD STATE INCOME TAXES</v>
      </c>
      <c r="B71" s="88">
        <v>50</v>
      </c>
      <c r="C71" s="88">
        <v>160</v>
      </c>
      <c r="D71" s="88" t="s">
        <v>1345</v>
      </c>
      <c r="E71" s="88" t="s">
        <v>466</v>
      </c>
      <c r="F71" s="88" t="s">
        <v>762</v>
      </c>
      <c r="G71" s="34">
        <v>1901001</v>
      </c>
      <c r="H71" s="88" t="s">
        <v>769</v>
      </c>
      <c r="I71" s="88" t="s">
        <v>768</v>
      </c>
      <c r="J71" s="88" t="s">
        <v>640</v>
      </c>
      <c r="K71" s="91">
        <v>3075532.95</v>
      </c>
      <c r="L71" s="92">
        <v>3315819.15</v>
      </c>
      <c r="M71" s="88">
        <v>3075532.95</v>
      </c>
      <c r="N71" s="88"/>
      <c r="O71" s="88"/>
      <c r="P71" s="88">
        <v>0</v>
      </c>
      <c r="Q71" s="88">
        <v>0</v>
      </c>
      <c r="R71" s="88">
        <v>0</v>
      </c>
      <c r="S71" s="88">
        <v>0</v>
      </c>
      <c r="T71" s="88">
        <v>0</v>
      </c>
      <c r="U71" s="88" t="s">
        <v>470</v>
      </c>
      <c r="V71" s="88" t="s">
        <v>641</v>
      </c>
      <c r="W71" s="88" t="s">
        <v>642</v>
      </c>
    </row>
    <row r="72" spans="1:23" x14ac:dyDescent="0.3">
      <c r="A72" s="30" t="str">
        <f>VLOOKUP(I72,'Table (10)'!$B$3:$C$408,2,FALSE)</f>
        <v>ACCRD SIT TX RESERVE-LNG-TERM-FIN 48</v>
      </c>
      <c r="B72" s="88">
        <v>50</v>
      </c>
      <c r="C72" s="88">
        <v>160</v>
      </c>
      <c r="D72" s="88" t="s">
        <v>1345</v>
      </c>
      <c r="E72" s="88" t="s">
        <v>466</v>
      </c>
      <c r="F72" s="88" t="s">
        <v>762</v>
      </c>
      <c r="G72" s="34">
        <v>1901001</v>
      </c>
      <c r="H72" s="88" t="s">
        <v>690</v>
      </c>
      <c r="I72" s="88" t="s">
        <v>767</v>
      </c>
      <c r="J72" s="88" t="s">
        <v>640</v>
      </c>
      <c r="K72" s="91">
        <v>0</v>
      </c>
      <c r="L72" s="92">
        <v>753.55</v>
      </c>
      <c r="M72" s="88">
        <v>0</v>
      </c>
      <c r="N72" s="88"/>
      <c r="O72" s="88"/>
      <c r="P72" s="88">
        <v>0</v>
      </c>
      <c r="Q72" s="88">
        <v>0</v>
      </c>
      <c r="R72" s="88">
        <v>0</v>
      </c>
      <c r="S72" s="88">
        <v>0</v>
      </c>
      <c r="T72" s="88">
        <v>0</v>
      </c>
      <c r="U72" s="88" t="s">
        <v>470</v>
      </c>
      <c r="V72" s="88" t="s">
        <v>641</v>
      </c>
      <c r="W72" s="88" t="s">
        <v>642</v>
      </c>
    </row>
    <row r="73" spans="1:23" x14ac:dyDescent="0.3">
      <c r="A73" s="30" t="str">
        <f>VLOOKUP(I73,'Table (10)'!$B$3:$C$408,2,FALSE)</f>
        <v>ACCRD SIT TX RESERVE-SHRT-TERM-FIN 48</v>
      </c>
      <c r="B73" s="88">
        <v>50</v>
      </c>
      <c r="C73" s="88">
        <v>160</v>
      </c>
      <c r="D73" s="88" t="s">
        <v>1345</v>
      </c>
      <c r="E73" s="88" t="s">
        <v>466</v>
      </c>
      <c r="F73" s="88" t="s">
        <v>762</v>
      </c>
      <c r="G73" s="34">
        <v>1901001</v>
      </c>
      <c r="H73" s="88" t="s">
        <v>689</v>
      </c>
      <c r="I73" s="88" t="s">
        <v>764</v>
      </c>
      <c r="J73" s="88" t="s">
        <v>640</v>
      </c>
      <c r="K73" s="91">
        <v>607.25</v>
      </c>
      <c r="L73" s="92">
        <v>2220.75</v>
      </c>
      <c r="M73" s="88">
        <v>607.25</v>
      </c>
      <c r="N73" s="88"/>
      <c r="O73" s="88"/>
      <c r="P73" s="88">
        <v>0</v>
      </c>
      <c r="Q73" s="88">
        <v>0</v>
      </c>
      <c r="R73" s="88">
        <v>0</v>
      </c>
      <c r="S73" s="88">
        <v>0</v>
      </c>
      <c r="T73" s="88">
        <v>0</v>
      </c>
      <c r="U73" s="88" t="s">
        <v>470</v>
      </c>
      <c r="V73" s="88" t="s">
        <v>641</v>
      </c>
      <c r="W73" s="88" t="s">
        <v>642</v>
      </c>
    </row>
    <row r="74" spans="1:23" x14ac:dyDescent="0.3">
      <c r="A74" s="30" t="str">
        <f>VLOOKUP(I74,'Table (10)'!$B$3:$C$408,2,FALSE)</f>
        <v>REALIZED CAPITAL LOSS</v>
      </c>
      <c r="B74" s="88">
        <v>50</v>
      </c>
      <c r="C74" s="88">
        <v>160</v>
      </c>
      <c r="D74" s="88" t="s">
        <v>1345</v>
      </c>
      <c r="E74" s="88" t="s">
        <v>466</v>
      </c>
      <c r="F74" s="88" t="s">
        <v>762</v>
      </c>
      <c r="G74" s="34">
        <v>1901001</v>
      </c>
      <c r="H74" s="88" t="s">
        <v>807</v>
      </c>
      <c r="I74" s="88" t="s">
        <v>806</v>
      </c>
      <c r="J74" s="88" t="s">
        <v>640</v>
      </c>
      <c r="K74" s="91">
        <v>0</v>
      </c>
      <c r="L74" s="92">
        <v>392.95</v>
      </c>
      <c r="M74" s="88">
        <v>0</v>
      </c>
      <c r="N74" s="88"/>
      <c r="O74" s="88"/>
      <c r="P74" s="88">
        <v>0</v>
      </c>
      <c r="Q74" s="88">
        <v>0</v>
      </c>
      <c r="R74" s="88">
        <v>0</v>
      </c>
      <c r="S74" s="88">
        <v>0</v>
      </c>
      <c r="T74" s="88">
        <v>0</v>
      </c>
      <c r="U74" s="88" t="s">
        <v>470</v>
      </c>
      <c r="V74" s="88" t="s">
        <v>641</v>
      </c>
      <c r="W74" s="88" t="s">
        <v>642</v>
      </c>
    </row>
    <row r="75" spans="1:23" x14ac:dyDescent="0.3">
      <c r="A75" s="30" t="str">
        <f>VLOOKUP(I75,'Table (10)'!$B$3:$C$408,2,FALSE)</f>
        <v>IRS CAPITALIZATION ADJUSTMENT</v>
      </c>
      <c r="B75" s="88">
        <v>50</v>
      </c>
      <c r="C75" s="88">
        <v>160</v>
      </c>
      <c r="D75" s="88" t="s">
        <v>1345</v>
      </c>
      <c r="E75" s="88" t="s">
        <v>466</v>
      </c>
      <c r="F75" s="88" t="s">
        <v>762</v>
      </c>
      <c r="G75" s="34">
        <v>1901001</v>
      </c>
      <c r="H75" s="88" t="s">
        <v>683</v>
      </c>
      <c r="I75" s="88" t="s">
        <v>763</v>
      </c>
      <c r="J75" s="88" t="s">
        <v>640</v>
      </c>
      <c r="K75" s="91">
        <v>829697.81</v>
      </c>
      <c r="L75" s="92">
        <v>1102190.47</v>
      </c>
      <c r="M75" s="88">
        <v>829697.81</v>
      </c>
      <c r="N75" s="88"/>
      <c r="O75" s="88"/>
      <c r="P75" s="88">
        <v>0</v>
      </c>
      <c r="Q75" s="88">
        <v>0</v>
      </c>
      <c r="R75" s="88">
        <v>0</v>
      </c>
      <c r="S75" s="88">
        <v>0</v>
      </c>
      <c r="T75" s="88">
        <v>0</v>
      </c>
      <c r="U75" s="88" t="s">
        <v>470</v>
      </c>
      <c r="V75" s="88" t="s">
        <v>641</v>
      </c>
      <c r="W75" s="88" t="s">
        <v>642</v>
      </c>
    </row>
    <row r="76" spans="1:23" x14ac:dyDescent="0.3">
      <c r="A76" s="30" t="str">
        <f>VLOOKUP(I76,'Table (10)'!$B$3:$C$408,2,FALSE)</f>
        <v>AMT CREDIT - DEFERRED</v>
      </c>
      <c r="B76" s="88">
        <v>50</v>
      </c>
      <c r="C76" s="88">
        <v>160</v>
      </c>
      <c r="D76" s="88" t="s">
        <v>1345</v>
      </c>
      <c r="E76" s="88" t="s">
        <v>466</v>
      </c>
      <c r="F76" s="88" t="s">
        <v>762</v>
      </c>
      <c r="G76" s="34">
        <v>1901001</v>
      </c>
      <c r="H76" s="88" t="s">
        <v>682</v>
      </c>
      <c r="I76" s="88" t="s">
        <v>761</v>
      </c>
      <c r="J76" s="88" t="s">
        <v>640</v>
      </c>
      <c r="K76" s="91">
        <v>3655</v>
      </c>
      <c r="L76" s="92">
        <v>3655</v>
      </c>
      <c r="M76" s="88">
        <v>3655</v>
      </c>
      <c r="N76" s="88"/>
      <c r="O76" s="88"/>
      <c r="P76" s="88">
        <v>0</v>
      </c>
      <c r="Q76" s="88">
        <v>0</v>
      </c>
      <c r="R76" s="88">
        <v>0</v>
      </c>
      <c r="S76" s="88">
        <v>0</v>
      </c>
      <c r="T76" s="88">
        <v>0</v>
      </c>
      <c r="U76" s="88" t="s">
        <v>470</v>
      </c>
      <c r="V76" s="88" t="s">
        <v>641</v>
      </c>
      <c r="W76" s="88" t="s">
        <v>642</v>
      </c>
    </row>
    <row r="77" spans="1:23" x14ac:dyDescent="0.3">
      <c r="K77" s="73"/>
      <c r="L77" s="72"/>
    </row>
    <row r="78" spans="1:23" x14ac:dyDescent="0.3">
      <c r="K78" s="71">
        <f>SUBTOTAL(9,K3:K77)</f>
        <v>147095531.88999993</v>
      </c>
      <c r="L78" s="70">
        <f>SUBTOTAL(9,L3:L77)</f>
        <v>181399198.91999996</v>
      </c>
    </row>
  </sheetData>
  <autoFilter ref="A2:W76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8"/>
  <sheetViews>
    <sheetView workbookViewId="0">
      <pane ySplit="2" topLeftCell="A3" activePane="bottomLeft" state="frozen"/>
      <selection activeCell="B93" sqref="B93:S93"/>
      <selection pane="bottomLeft" activeCell="B93" sqref="B93:S93"/>
    </sheetView>
  </sheetViews>
  <sheetFormatPr defaultColWidth="9.109375" defaultRowHeight="13.2" x14ac:dyDescent="0.25"/>
  <cols>
    <col min="1" max="1" width="9.109375" style="78"/>
    <col min="2" max="2" width="11.33203125" style="78" bestFit="1" customWidth="1"/>
    <col min="3" max="3" width="67" style="78" bestFit="1" customWidth="1"/>
    <col min="4" max="16384" width="9.109375" style="78"/>
  </cols>
  <sheetData>
    <row r="2" spans="2:3" x14ac:dyDescent="0.25">
      <c r="B2" s="82" t="s">
        <v>140</v>
      </c>
      <c r="C2" s="81" t="s">
        <v>865</v>
      </c>
    </row>
    <row r="3" spans="2:3" x14ac:dyDescent="0.25">
      <c r="B3" s="79" t="s">
        <v>142</v>
      </c>
      <c r="C3" s="79" t="s">
        <v>143</v>
      </c>
    </row>
    <row r="4" spans="2:3" x14ac:dyDescent="0.25">
      <c r="B4" s="79" t="s">
        <v>802</v>
      </c>
      <c r="C4" s="79" t="s">
        <v>757</v>
      </c>
    </row>
    <row r="5" spans="2:3" x14ac:dyDescent="0.25">
      <c r="B5" s="79" t="s">
        <v>846</v>
      </c>
      <c r="C5" s="79" t="s">
        <v>757</v>
      </c>
    </row>
    <row r="6" spans="2:3" x14ac:dyDescent="0.25">
      <c r="B6" s="79" t="s">
        <v>864</v>
      </c>
      <c r="C6" s="79" t="s">
        <v>757</v>
      </c>
    </row>
    <row r="7" spans="2:3" x14ac:dyDescent="0.25">
      <c r="B7" s="79" t="s">
        <v>552</v>
      </c>
      <c r="C7" s="79" t="s">
        <v>757</v>
      </c>
    </row>
    <row r="8" spans="2:3" x14ac:dyDescent="0.25">
      <c r="B8" s="79" t="s">
        <v>144</v>
      </c>
      <c r="C8" s="80" t="s">
        <v>82</v>
      </c>
    </row>
    <row r="9" spans="2:3" x14ac:dyDescent="0.25">
      <c r="B9" s="79" t="s">
        <v>145</v>
      </c>
      <c r="C9" s="80" t="s">
        <v>82</v>
      </c>
    </row>
    <row r="10" spans="2:3" x14ac:dyDescent="0.25">
      <c r="B10" s="79" t="s">
        <v>469</v>
      </c>
      <c r="C10" s="80" t="s">
        <v>82</v>
      </c>
    </row>
    <row r="11" spans="2:3" x14ac:dyDescent="0.25">
      <c r="B11" s="79" t="s">
        <v>472</v>
      </c>
      <c r="C11" s="80" t="s">
        <v>82</v>
      </c>
    </row>
    <row r="12" spans="2:3" x14ac:dyDescent="0.25">
      <c r="B12" s="79" t="s">
        <v>146</v>
      </c>
      <c r="C12" s="79" t="s">
        <v>147</v>
      </c>
    </row>
    <row r="13" spans="2:3" x14ac:dyDescent="0.25">
      <c r="B13" s="79" t="s">
        <v>148</v>
      </c>
      <c r="C13" s="80" t="s">
        <v>82</v>
      </c>
    </row>
    <row r="14" spans="2:3" x14ac:dyDescent="0.25">
      <c r="B14" s="79" t="s">
        <v>149</v>
      </c>
      <c r="C14" s="80" t="s">
        <v>82</v>
      </c>
    </row>
    <row r="15" spans="2:3" x14ac:dyDescent="0.25">
      <c r="B15" s="79" t="s">
        <v>474</v>
      </c>
      <c r="C15" s="80" t="s">
        <v>82</v>
      </c>
    </row>
    <row r="16" spans="2:3" x14ac:dyDescent="0.25">
      <c r="B16" s="79" t="s">
        <v>476</v>
      </c>
      <c r="C16" s="80" t="s">
        <v>82</v>
      </c>
    </row>
    <row r="17" spans="2:3" x14ac:dyDescent="0.25">
      <c r="B17" s="79" t="s">
        <v>150</v>
      </c>
      <c r="C17" s="80" t="s">
        <v>82</v>
      </c>
    </row>
    <row r="18" spans="2:3" x14ac:dyDescent="0.25">
      <c r="B18" s="79" t="s">
        <v>151</v>
      </c>
      <c r="C18" s="80" t="s">
        <v>82</v>
      </c>
    </row>
    <row r="19" spans="2:3" x14ac:dyDescent="0.25">
      <c r="B19" s="79" t="s">
        <v>152</v>
      </c>
      <c r="C19" s="80" t="s">
        <v>82</v>
      </c>
    </row>
    <row r="20" spans="2:3" x14ac:dyDescent="0.25">
      <c r="B20" s="79" t="s">
        <v>480</v>
      </c>
      <c r="C20" s="80" t="s">
        <v>82</v>
      </c>
    </row>
    <row r="21" spans="2:3" x14ac:dyDescent="0.25">
      <c r="B21" s="79" t="s">
        <v>154</v>
      </c>
      <c r="C21" s="79" t="s">
        <v>155</v>
      </c>
    </row>
    <row r="22" spans="2:3" x14ac:dyDescent="0.25">
      <c r="B22" s="79" t="s">
        <v>156</v>
      </c>
      <c r="C22" s="79" t="s">
        <v>157</v>
      </c>
    </row>
    <row r="23" spans="2:3" x14ac:dyDescent="0.25">
      <c r="B23" s="79" t="s">
        <v>158</v>
      </c>
      <c r="C23" s="79" t="s">
        <v>159</v>
      </c>
    </row>
    <row r="24" spans="2:3" x14ac:dyDescent="0.25">
      <c r="B24" s="79" t="s">
        <v>160</v>
      </c>
      <c r="C24" s="79" t="s">
        <v>97</v>
      </c>
    </row>
    <row r="25" spans="2:3" x14ac:dyDescent="0.25">
      <c r="B25" s="79" t="s">
        <v>161</v>
      </c>
      <c r="C25" s="80" t="s">
        <v>82</v>
      </c>
    </row>
    <row r="26" spans="2:3" x14ac:dyDescent="0.25">
      <c r="B26" s="79" t="s">
        <v>162</v>
      </c>
      <c r="C26" s="80" t="s">
        <v>82</v>
      </c>
    </row>
    <row r="27" spans="2:3" x14ac:dyDescent="0.25">
      <c r="B27" s="79" t="s">
        <v>163</v>
      </c>
      <c r="C27" s="80" t="s">
        <v>82</v>
      </c>
    </row>
    <row r="28" spans="2:3" x14ac:dyDescent="0.25">
      <c r="B28" s="79" t="s">
        <v>164</v>
      </c>
      <c r="C28" s="80" t="s">
        <v>82</v>
      </c>
    </row>
    <row r="29" spans="2:3" x14ac:dyDescent="0.25">
      <c r="B29" s="79" t="s">
        <v>165</v>
      </c>
      <c r="C29" s="80" t="s">
        <v>82</v>
      </c>
    </row>
    <row r="30" spans="2:3" x14ac:dyDescent="0.25">
      <c r="B30" s="79" t="s">
        <v>166</v>
      </c>
      <c r="C30" s="80" t="s">
        <v>82</v>
      </c>
    </row>
    <row r="31" spans="2:3" x14ac:dyDescent="0.25">
      <c r="B31" s="79" t="s">
        <v>482</v>
      </c>
      <c r="C31" s="80" t="s">
        <v>82</v>
      </c>
    </row>
    <row r="32" spans="2:3" x14ac:dyDescent="0.25">
      <c r="B32" s="79" t="s">
        <v>167</v>
      </c>
      <c r="C32" s="80" t="s">
        <v>82</v>
      </c>
    </row>
    <row r="33" spans="2:3" x14ac:dyDescent="0.25">
      <c r="B33" s="79" t="s">
        <v>168</v>
      </c>
      <c r="C33" s="79" t="s">
        <v>169</v>
      </c>
    </row>
    <row r="34" spans="2:3" x14ac:dyDescent="0.25">
      <c r="B34" s="79" t="s">
        <v>484</v>
      </c>
      <c r="C34" s="79" t="s">
        <v>103</v>
      </c>
    </row>
    <row r="35" spans="2:3" x14ac:dyDescent="0.25">
      <c r="B35" s="79" t="s">
        <v>486</v>
      </c>
      <c r="C35" s="79" t="s">
        <v>66</v>
      </c>
    </row>
    <row r="36" spans="2:3" x14ac:dyDescent="0.25">
      <c r="B36" s="79" t="s">
        <v>488</v>
      </c>
      <c r="C36" s="79" t="s">
        <v>66</v>
      </c>
    </row>
    <row r="37" spans="2:3" x14ac:dyDescent="0.25">
      <c r="B37" s="79" t="s">
        <v>170</v>
      </c>
      <c r="C37" s="79" t="s">
        <v>98</v>
      </c>
    </row>
    <row r="38" spans="2:3" x14ac:dyDescent="0.25">
      <c r="B38" s="79" t="s">
        <v>171</v>
      </c>
      <c r="C38" s="79" t="s">
        <v>98</v>
      </c>
    </row>
    <row r="39" spans="2:3" x14ac:dyDescent="0.25">
      <c r="B39" s="79" t="s">
        <v>172</v>
      </c>
      <c r="C39" s="79" t="s">
        <v>173</v>
      </c>
    </row>
    <row r="40" spans="2:3" x14ac:dyDescent="0.25">
      <c r="B40" s="79" t="s">
        <v>174</v>
      </c>
      <c r="C40" s="80" t="s">
        <v>31</v>
      </c>
    </row>
    <row r="41" spans="2:3" x14ac:dyDescent="0.25">
      <c r="B41" s="79" t="s">
        <v>175</v>
      </c>
      <c r="C41" s="80" t="s">
        <v>31</v>
      </c>
    </row>
    <row r="42" spans="2:3" x14ac:dyDescent="0.25">
      <c r="B42" s="79" t="s">
        <v>176</v>
      </c>
      <c r="C42" s="79" t="s">
        <v>177</v>
      </c>
    </row>
    <row r="43" spans="2:3" x14ac:dyDescent="0.25">
      <c r="B43" s="79" t="s">
        <v>178</v>
      </c>
      <c r="C43" s="79" t="s">
        <v>177</v>
      </c>
    </row>
    <row r="44" spans="2:3" x14ac:dyDescent="0.25">
      <c r="B44" s="79" t="s">
        <v>179</v>
      </c>
      <c r="C44" s="79" t="s">
        <v>180</v>
      </c>
    </row>
    <row r="45" spans="2:3" x14ac:dyDescent="0.25">
      <c r="B45" s="79" t="s">
        <v>181</v>
      </c>
      <c r="C45" s="79" t="s">
        <v>180</v>
      </c>
    </row>
    <row r="46" spans="2:3" x14ac:dyDescent="0.25">
      <c r="B46" s="79" t="s">
        <v>182</v>
      </c>
      <c r="C46" s="79" t="s">
        <v>183</v>
      </c>
    </row>
    <row r="47" spans="2:3" x14ac:dyDescent="0.25">
      <c r="B47" s="79" t="s">
        <v>184</v>
      </c>
      <c r="C47" s="79" t="s">
        <v>183</v>
      </c>
    </row>
    <row r="48" spans="2:3" x14ac:dyDescent="0.25">
      <c r="B48" s="79" t="s">
        <v>185</v>
      </c>
      <c r="C48" s="80" t="s">
        <v>186</v>
      </c>
    </row>
    <row r="49" spans="2:3" x14ac:dyDescent="0.25">
      <c r="B49" s="79" t="s">
        <v>187</v>
      </c>
      <c r="C49" s="80" t="s">
        <v>186</v>
      </c>
    </row>
    <row r="50" spans="2:3" x14ac:dyDescent="0.25">
      <c r="B50" s="79" t="s">
        <v>188</v>
      </c>
      <c r="C50" s="80" t="s">
        <v>189</v>
      </c>
    </row>
    <row r="51" spans="2:3" x14ac:dyDescent="0.25">
      <c r="B51" s="79" t="s">
        <v>190</v>
      </c>
      <c r="C51" s="80" t="s">
        <v>189</v>
      </c>
    </row>
    <row r="52" spans="2:3" x14ac:dyDescent="0.25">
      <c r="B52" s="79" t="s">
        <v>191</v>
      </c>
      <c r="C52" s="79" t="s">
        <v>192</v>
      </c>
    </row>
    <row r="53" spans="2:3" x14ac:dyDescent="0.25">
      <c r="B53" s="79" t="s">
        <v>193</v>
      </c>
      <c r="C53" s="79" t="s">
        <v>192</v>
      </c>
    </row>
    <row r="54" spans="2:3" x14ac:dyDescent="0.25">
      <c r="B54" s="79" t="s">
        <v>194</v>
      </c>
      <c r="C54" s="79" t="s">
        <v>195</v>
      </c>
    </row>
    <row r="55" spans="2:3" x14ac:dyDescent="0.25">
      <c r="B55" s="79" t="s">
        <v>196</v>
      </c>
      <c r="C55" s="79" t="s">
        <v>195</v>
      </c>
    </row>
    <row r="56" spans="2:3" x14ac:dyDescent="0.25">
      <c r="B56" s="79" t="s">
        <v>197</v>
      </c>
      <c r="C56" s="79" t="s">
        <v>198</v>
      </c>
    </row>
    <row r="57" spans="2:3" x14ac:dyDescent="0.25">
      <c r="B57" s="79" t="s">
        <v>199</v>
      </c>
      <c r="C57" s="79" t="s">
        <v>198</v>
      </c>
    </row>
    <row r="58" spans="2:3" x14ac:dyDescent="0.25">
      <c r="B58" s="79" t="s">
        <v>493</v>
      </c>
      <c r="C58" s="79" t="s">
        <v>67</v>
      </c>
    </row>
    <row r="59" spans="2:3" x14ac:dyDescent="0.25">
      <c r="B59" s="79" t="s">
        <v>495</v>
      </c>
      <c r="C59" s="79" t="s">
        <v>67</v>
      </c>
    </row>
    <row r="60" spans="2:3" x14ac:dyDescent="0.25">
      <c r="B60" s="79" t="s">
        <v>497</v>
      </c>
      <c r="C60" s="79" t="s">
        <v>68</v>
      </c>
    </row>
    <row r="61" spans="2:3" x14ac:dyDescent="0.25">
      <c r="B61" s="79" t="s">
        <v>499</v>
      </c>
      <c r="C61" s="79" t="s">
        <v>68</v>
      </c>
    </row>
    <row r="62" spans="2:3" x14ac:dyDescent="0.25">
      <c r="B62" s="79" t="s">
        <v>501</v>
      </c>
      <c r="C62" s="79" t="s">
        <v>69</v>
      </c>
    </row>
    <row r="63" spans="2:3" x14ac:dyDescent="0.25">
      <c r="B63" s="79" t="s">
        <v>503</v>
      </c>
      <c r="C63" s="79" t="s">
        <v>69</v>
      </c>
    </row>
    <row r="64" spans="2:3" x14ac:dyDescent="0.25">
      <c r="B64" s="79" t="s">
        <v>200</v>
      </c>
      <c r="C64" s="79" t="s">
        <v>201</v>
      </c>
    </row>
    <row r="65" spans="2:3" x14ac:dyDescent="0.25">
      <c r="B65" s="79" t="s">
        <v>202</v>
      </c>
      <c r="C65" s="79" t="s">
        <v>201</v>
      </c>
    </row>
    <row r="66" spans="2:3" x14ac:dyDescent="0.25">
      <c r="B66" s="79" t="s">
        <v>203</v>
      </c>
      <c r="C66" s="79" t="s">
        <v>204</v>
      </c>
    </row>
    <row r="67" spans="2:3" x14ac:dyDescent="0.25">
      <c r="B67" s="79" t="s">
        <v>205</v>
      </c>
      <c r="C67" s="79" t="s">
        <v>204</v>
      </c>
    </row>
    <row r="68" spans="2:3" x14ac:dyDescent="0.25">
      <c r="B68" s="79" t="s">
        <v>206</v>
      </c>
      <c r="C68" s="79" t="s">
        <v>207</v>
      </c>
    </row>
    <row r="69" spans="2:3" x14ac:dyDescent="0.25">
      <c r="B69" s="79" t="s">
        <v>208</v>
      </c>
      <c r="C69" s="79" t="s">
        <v>207</v>
      </c>
    </row>
    <row r="70" spans="2:3" x14ac:dyDescent="0.25">
      <c r="B70" s="79" t="s">
        <v>209</v>
      </c>
      <c r="C70" s="79" t="s">
        <v>210</v>
      </c>
    </row>
    <row r="71" spans="2:3" x14ac:dyDescent="0.25">
      <c r="B71" s="79" t="s">
        <v>211</v>
      </c>
      <c r="C71" s="79" t="s">
        <v>210</v>
      </c>
    </row>
    <row r="72" spans="2:3" x14ac:dyDescent="0.25">
      <c r="B72" s="79" t="s">
        <v>212</v>
      </c>
      <c r="C72" s="79" t="s">
        <v>213</v>
      </c>
    </row>
    <row r="73" spans="2:3" x14ac:dyDescent="0.25">
      <c r="B73" s="79" t="s">
        <v>214</v>
      </c>
      <c r="C73" s="79" t="s">
        <v>213</v>
      </c>
    </row>
    <row r="74" spans="2:3" x14ac:dyDescent="0.25">
      <c r="B74" s="79" t="s">
        <v>215</v>
      </c>
      <c r="C74" s="79" t="s">
        <v>216</v>
      </c>
    </row>
    <row r="75" spans="2:3" x14ac:dyDescent="0.25">
      <c r="B75" s="79" t="s">
        <v>217</v>
      </c>
      <c r="C75" s="79" t="s">
        <v>216</v>
      </c>
    </row>
    <row r="76" spans="2:3" x14ac:dyDescent="0.25">
      <c r="B76" s="79" t="s">
        <v>218</v>
      </c>
      <c r="C76" s="79" t="s">
        <v>219</v>
      </c>
    </row>
    <row r="77" spans="2:3" x14ac:dyDescent="0.25">
      <c r="B77" s="79" t="s">
        <v>220</v>
      </c>
      <c r="C77" s="79" t="s">
        <v>219</v>
      </c>
    </row>
    <row r="78" spans="2:3" x14ac:dyDescent="0.25">
      <c r="B78" s="79" t="s">
        <v>221</v>
      </c>
      <c r="C78" s="79" t="s">
        <v>222</v>
      </c>
    </row>
    <row r="79" spans="2:3" x14ac:dyDescent="0.25">
      <c r="B79" s="79" t="s">
        <v>223</v>
      </c>
      <c r="C79" s="79" t="s">
        <v>222</v>
      </c>
    </row>
    <row r="80" spans="2:3" x14ac:dyDescent="0.25">
      <c r="B80" s="79" t="s">
        <v>224</v>
      </c>
      <c r="C80" s="79" t="s">
        <v>225</v>
      </c>
    </row>
    <row r="81" spans="2:3" x14ac:dyDescent="0.25">
      <c r="B81" s="79" t="s">
        <v>226</v>
      </c>
      <c r="C81" s="79" t="s">
        <v>225</v>
      </c>
    </row>
    <row r="82" spans="2:3" x14ac:dyDescent="0.25">
      <c r="B82" s="79" t="s">
        <v>227</v>
      </c>
      <c r="C82" s="79" t="s">
        <v>228</v>
      </c>
    </row>
    <row r="83" spans="2:3" x14ac:dyDescent="0.25">
      <c r="B83" s="79" t="s">
        <v>229</v>
      </c>
      <c r="C83" s="79" t="s">
        <v>228</v>
      </c>
    </row>
    <row r="84" spans="2:3" x14ac:dyDescent="0.25">
      <c r="B84" s="79" t="s">
        <v>230</v>
      </c>
      <c r="C84" s="79" t="s">
        <v>231</v>
      </c>
    </row>
    <row r="85" spans="2:3" x14ac:dyDescent="0.25">
      <c r="B85" s="79" t="s">
        <v>232</v>
      </c>
      <c r="C85" s="79" t="s">
        <v>231</v>
      </c>
    </row>
    <row r="86" spans="2:3" x14ac:dyDescent="0.25">
      <c r="B86" s="79" t="s">
        <v>233</v>
      </c>
      <c r="C86" s="79" t="s">
        <v>234</v>
      </c>
    </row>
    <row r="87" spans="2:3" x14ac:dyDescent="0.25">
      <c r="B87" s="79" t="s">
        <v>235</v>
      </c>
      <c r="C87" s="79" t="s">
        <v>234</v>
      </c>
    </row>
    <row r="88" spans="2:3" x14ac:dyDescent="0.25">
      <c r="B88" s="79" t="s">
        <v>236</v>
      </c>
      <c r="C88" s="79" t="s">
        <v>237</v>
      </c>
    </row>
    <row r="89" spans="2:3" x14ac:dyDescent="0.25">
      <c r="B89" s="79" t="s">
        <v>238</v>
      </c>
      <c r="C89" s="79" t="s">
        <v>237</v>
      </c>
    </row>
    <row r="90" spans="2:3" x14ac:dyDescent="0.25">
      <c r="B90" s="79" t="s">
        <v>239</v>
      </c>
      <c r="C90" s="79" t="s">
        <v>34</v>
      </c>
    </row>
    <row r="91" spans="2:3" x14ac:dyDescent="0.25">
      <c r="B91" s="79" t="s">
        <v>240</v>
      </c>
      <c r="C91" s="79" t="s">
        <v>241</v>
      </c>
    </row>
    <row r="92" spans="2:3" x14ac:dyDescent="0.25">
      <c r="B92" s="79" t="s">
        <v>242</v>
      </c>
      <c r="C92" s="79" t="s">
        <v>241</v>
      </c>
    </row>
    <row r="93" spans="2:3" x14ac:dyDescent="0.25">
      <c r="B93" s="79" t="s">
        <v>243</v>
      </c>
      <c r="C93" s="79" t="s">
        <v>244</v>
      </c>
    </row>
    <row r="94" spans="2:3" x14ac:dyDescent="0.25">
      <c r="B94" s="79" t="s">
        <v>245</v>
      </c>
      <c r="C94" s="79" t="s">
        <v>244</v>
      </c>
    </row>
    <row r="95" spans="2:3" x14ac:dyDescent="0.25">
      <c r="B95" s="79" t="s">
        <v>246</v>
      </c>
      <c r="C95" s="79" t="s">
        <v>247</v>
      </c>
    </row>
    <row r="96" spans="2:3" x14ac:dyDescent="0.25">
      <c r="B96" s="79" t="s">
        <v>248</v>
      </c>
      <c r="C96" s="79" t="s">
        <v>247</v>
      </c>
    </row>
    <row r="97" spans="2:3" x14ac:dyDescent="0.25">
      <c r="B97" s="79" t="s">
        <v>249</v>
      </c>
      <c r="C97" s="79" t="s">
        <v>250</v>
      </c>
    </row>
    <row r="98" spans="2:3" x14ac:dyDescent="0.25">
      <c r="B98" s="79" t="s">
        <v>251</v>
      </c>
      <c r="C98" s="79" t="s">
        <v>250</v>
      </c>
    </row>
    <row r="99" spans="2:3" x14ac:dyDescent="0.25">
      <c r="B99" s="79" t="s">
        <v>252</v>
      </c>
      <c r="C99" s="79" t="s">
        <v>253</v>
      </c>
    </row>
    <row r="100" spans="2:3" x14ac:dyDescent="0.25">
      <c r="B100" s="79" t="s">
        <v>254</v>
      </c>
      <c r="C100" s="79" t="s">
        <v>253</v>
      </c>
    </row>
    <row r="101" spans="2:3" x14ac:dyDescent="0.25">
      <c r="B101" s="79" t="s">
        <v>801</v>
      </c>
      <c r="C101" s="79" t="s">
        <v>756</v>
      </c>
    </row>
    <row r="102" spans="2:3" x14ac:dyDescent="0.25">
      <c r="B102" s="79" t="s">
        <v>799</v>
      </c>
      <c r="C102" s="79" t="s">
        <v>756</v>
      </c>
    </row>
    <row r="103" spans="2:3" x14ac:dyDescent="0.25">
      <c r="B103" s="79" t="s">
        <v>1097</v>
      </c>
      <c r="C103" s="79" t="s">
        <v>1020</v>
      </c>
    </row>
    <row r="104" spans="2:3" x14ac:dyDescent="0.25">
      <c r="B104" s="79" t="s">
        <v>1099</v>
      </c>
      <c r="C104" s="79" t="s">
        <v>1020</v>
      </c>
    </row>
    <row r="105" spans="2:3" x14ac:dyDescent="0.25">
      <c r="B105" s="79" t="s">
        <v>1083</v>
      </c>
      <c r="C105" s="79" t="s">
        <v>1021</v>
      </c>
    </row>
    <row r="106" spans="2:3" x14ac:dyDescent="0.25">
      <c r="B106" s="79" t="s">
        <v>1085</v>
      </c>
      <c r="C106" s="79" t="s">
        <v>1021</v>
      </c>
    </row>
    <row r="107" spans="2:3" x14ac:dyDescent="0.25">
      <c r="B107" s="79" t="s">
        <v>255</v>
      </c>
      <c r="C107" s="79" t="s">
        <v>256</v>
      </c>
    </row>
    <row r="108" spans="2:3" x14ac:dyDescent="0.25">
      <c r="B108" s="79" t="s">
        <v>257</v>
      </c>
      <c r="C108" s="79" t="s">
        <v>256</v>
      </c>
    </row>
    <row r="109" spans="2:3" x14ac:dyDescent="0.25">
      <c r="B109" s="79" t="s">
        <v>1086</v>
      </c>
      <c r="C109" s="79" t="s">
        <v>1022</v>
      </c>
    </row>
    <row r="110" spans="2:3" x14ac:dyDescent="0.25">
      <c r="B110" s="79" t="s">
        <v>1088</v>
      </c>
      <c r="C110" s="79" t="s">
        <v>1022</v>
      </c>
    </row>
    <row r="111" spans="2:3" x14ac:dyDescent="0.25">
      <c r="B111" s="79" t="s">
        <v>1077</v>
      </c>
      <c r="C111" s="79" t="s">
        <v>1023</v>
      </c>
    </row>
    <row r="112" spans="2:3" x14ac:dyDescent="0.25">
      <c r="B112" s="79" t="s">
        <v>258</v>
      </c>
      <c r="C112" s="79" t="s">
        <v>259</v>
      </c>
    </row>
    <row r="113" spans="2:3" x14ac:dyDescent="0.25">
      <c r="B113" s="79" t="s">
        <v>798</v>
      </c>
      <c r="C113" s="79" t="s">
        <v>754</v>
      </c>
    </row>
    <row r="114" spans="2:3" x14ac:dyDescent="0.25">
      <c r="B114" s="79" t="s">
        <v>797</v>
      </c>
      <c r="C114" s="79" t="s">
        <v>753</v>
      </c>
    </row>
    <row r="115" spans="2:3" x14ac:dyDescent="0.25">
      <c r="B115" s="79" t="s">
        <v>796</v>
      </c>
      <c r="C115" s="79" t="s">
        <v>752</v>
      </c>
    </row>
    <row r="116" spans="2:3" x14ac:dyDescent="0.25">
      <c r="B116" s="79" t="s">
        <v>1078</v>
      </c>
      <c r="C116" s="79" t="s">
        <v>1024</v>
      </c>
    </row>
    <row r="117" spans="2:3" x14ac:dyDescent="0.25">
      <c r="B117" s="79" t="s">
        <v>1247</v>
      </c>
      <c r="C117" s="79" t="s">
        <v>1230</v>
      </c>
    </row>
    <row r="118" spans="2:3" x14ac:dyDescent="0.25">
      <c r="B118" s="79" t="s">
        <v>1248</v>
      </c>
      <c r="C118" s="79" t="s">
        <v>1231</v>
      </c>
    </row>
    <row r="119" spans="2:3" x14ac:dyDescent="0.25">
      <c r="B119" s="79" t="s">
        <v>1249</v>
      </c>
      <c r="C119" s="79" t="s">
        <v>1232</v>
      </c>
    </row>
    <row r="120" spans="2:3" x14ac:dyDescent="0.25">
      <c r="B120" s="79" t="s">
        <v>260</v>
      </c>
      <c r="C120" s="79" t="s">
        <v>261</v>
      </c>
    </row>
    <row r="121" spans="2:3" x14ac:dyDescent="0.25">
      <c r="B121" s="79" t="s">
        <v>262</v>
      </c>
      <c r="C121" s="79" t="s">
        <v>263</v>
      </c>
    </row>
    <row r="122" spans="2:3" x14ac:dyDescent="0.25">
      <c r="B122" s="79" t="s">
        <v>863</v>
      </c>
      <c r="C122" s="79" t="s">
        <v>862</v>
      </c>
    </row>
    <row r="123" spans="2:3" x14ac:dyDescent="0.25">
      <c r="B123" s="79" t="s">
        <v>554</v>
      </c>
      <c r="C123" s="79" t="s">
        <v>101</v>
      </c>
    </row>
    <row r="124" spans="2:3" x14ac:dyDescent="0.25">
      <c r="B124" s="79" t="s">
        <v>556</v>
      </c>
      <c r="C124" s="79" t="s">
        <v>76</v>
      </c>
    </row>
    <row r="125" spans="2:3" x14ac:dyDescent="0.25">
      <c r="B125" s="79" t="s">
        <v>621</v>
      </c>
      <c r="C125" s="80" t="s">
        <v>110</v>
      </c>
    </row>
    <row r="126" spans="2:3" x14ac:dyDescent="0.25">
      <c r="B126" s="79" t="s">
        <v>557</v>
      </c>
      <c r="C126" s="79" t="s">
        <v>132</v>
      </c>
    </row>
    <row r="127" spans="2:3" x14ac:dyDescent="0.25">
      <c r="B127" s="79" t="s">
        <v>264</v>
      </c>
      <c r="C127" s="79" t="s">
        <v>265</v>
      </c>
    </row>
    <row r="128" spans="2:3" x14ac:dyDescent="0.25">
      <c r="B128" s="79" t="s">
        <v>535</v>
      </c>
      <c r="C128" s="79" t="s">
        <v>100</v>
      </c>
    </row>
    <row r="129" spans="2:3" x14ac:dyDescent="0.25">
      <c r="B129" s="79" t="s">
        <v>559</v>
      </c>
      <c r="C129" s="79" t="s">
        <v>137</v>
      </c>
    </row>
    <row r="130" spans="2:3" x14ac:dyDescent="0.25">
      <c r="B130" s="79" t="s">
        <v>266</v>
      </c>
      <c r="C130" s="79" t="s">
        <v>267</v>
      </c>
    </row>
    <row r="131" spans="2:3" x14ac:dyDescent="0.25">
      <c r="B131" s="79" t="s">
        <v>794</v>
      </c>
      <c r="C131" s="79" t="s">
        <v>748</v>
      </c>
    </row>
    <row r="132" spans="2:3" x14ac:dyDescent="0.25">
      <c r="B132" s="79" t="s">
        <v>1128</v>
      </c>
      <c r="C132" s="79" t="s">
        <v>1025</v>
      </c>
    </row>
    <row r="133" spans="2:3" x14ac:dyDescent="0.25">
      <c r="B133" s="79" t="s">
        <v>1129</v>
      </c>
      <c r="C133" s="79" t="s">
        <v>1026</v>
      </c>
    </row>
    <row r="134" spans="2:3" x14ac:dyDescent="0.25">
      <c r="B134" s="79" t="s">
        <v>1445</v>
      </c>
      <c r="C134" s="79" t="s">
        <v>1401</v>
      </c>
    </row>
    <row r="135" spans="2:3" x14ac:dyDescent="0.25">
      <c r="B135" s="79" t="s">
        <v>268</v>
      </c>
      <c r="C135" s="79" t="s">
        <v>36</v>
      </c>
    </row>
    <row r="136" spans="2:3" x14ac:dyDescent="0.25">
      <c r="B136" s="79" t="s">
        <v>269</v>
      </c>
      <c r="C136" s="79" t="s">
        <v>36</v>
      </c>
    </row>
    <row r="137" spans="2:3" x14ac:dyDescent="0.25">
      <c r="B137" s="79" t="s">
        <v>270</v>
      </c>
      <c r="C137" s="79" t="s">
        <v>104</v>
      </c>
    </row>
    <row r="138" spans="2:3" x14ac:dyDescent="0.25">
      <c r="B138" s="79" t="s">
        <v>271</v>
      </c>
      <c r="C138" s="79" t="s">
        <v>105</v>
      </c>
    </row>
    <row r="139" spans="2:3" x14ac:dyDescent="0.25">
      <c r="B139" s="79" t="s">
        <v>272</v>
      </c>
      <c r="C139" s="79" t="s">
        <v>85</v>
      </c>
    </row>
    <row r="140" spans="2:3" x14ac:dyDescent="0.25">
      <c r="B140" s="79" t="s">
        <v>273</v>
      </c>
      <c r="C140" s="79" t="s">
        <v>85</v>
      </c>
    </row>
    <row r="141" spans="2:3" x14ac:dyDescent="0.25">
      <c r="B141" s="79" t="s">
        <v>510</v>
      </c>
      <c r="C141" s="79" t="s">
        <v>86</v>
      </c>
    </row>
    <row r="142" spans="2:3" x14ac:dyDescent="0.25">
      <c r="B142" s="79" t="s">
        <v>857</v>
      </c>
      <c r="C142" s="79" t="s">
        <v>747</v>
      </c>
    </row>
    <row r="143" spans="2:3" x14ac:dyDescent="0.25">
      <c r="B143" s="79" t="s">
        <v>274</v>
      </c>
      <c r="C143" s="79" t="s">
        <v>275</v>
      </c>
    </row>
    <row r="144" spans="2:3" x14ac:dyDescent="0.25">
      <c r="B144" s="79" t="s">
        <v>276</v>
      </c>
      <c r="C144" s="79" t="s">
        <v>277</v>
      </c>
    </row>
    <row r="145" spans="2:3" x14ac:dyDescent="0.25">
      <c r="B145" s="79" t="s">
        <v>560</v>
      </c>
      <c r="C145" s="79" t="s">
        <v>133</v>
      </c>
    </row>
    <row r="146" spans="2:3" x14ac:dyDescent="0.25">
      <c r="B146" s="79" t="s">
        <v>1089</v>
      </c>
      <c r="C146" s="79" t="s">
        <v>1027</v>
      </c>
    </row>
    <row r="147" spans="2:3" x14ac:dyDescent="0.25">
      <c r="B147" s="79" t="s">
        <v>1091</v>
      </c>
      <c r="C147" s="79" t="s">
        <v>1027</v>
      </c>
    </row>
    <row r="148" spans="2:3" x14ac:dyDescent="0.25">
      <c r="B148" s="79" t="s">
        <v>511</v>
      </c>
      <c r="C148" s="79" t="s">
        <v>70</v>
      </c>
    </row>
    <row r="149" spans="2:3" x14ac:dyDescent="0.25">
      <c r="B149" s="79" t="s">
        <v>278</v>
      </c>
      <c r="C149" s="79" t="s">
        <v>40</v>
      </c>
    </row>
    <row r="150" spans="2:3" x14ac:dyDescent="0.25">
      <c r="B150" s="79" t="s">
        <v>563</v>
      </c>
      <c r="C150" s="79" t="s">
        <v>40</v>
      </c>
    </row>
    <row r="151" spans="2:3" x14ac:dyDescent="0.25">
      <c r="B151" s="79" t="s">
        <v>279</v>
      </c>
      <c r="C151" s="79" t="s">
        <v>280</v>
      </c>
    </row>
    <row r="152" spans="2:3" x14ac:dyDescent="0.25">
      <c r="B152" s="79" t="s">
        <v>845</v>
      </c>
      <c r="C152" s="79" t="s">
        <v>745</v>
      </c>
    </row>
    <row r="153" spans="2:3" x14ac:dyDescent="0.25">
      <c r="B153" s="79" t="s">
        <v>793</v>
      </c>
      <c r="C153" s="79" t="s">
        <v>744</v>
      </c>
    </row>
    <row r="154" spans="2:3" x14ac:dyDescent="0.25">
      <c r="B154" s="79" t="s">
        <v>536</v>
      </c>
      <c r="C154" s="79" t="s">
        <v>56</v>
      </c>
    </row>
    <row r="155" spans="2:3" x14ac:dyDescent="0.25">
      <c r="B155" s="79" t="s">
        <v>537</v>
      </c>
      <c r="C155" s="79" t="s">
        <v>88</v>
      </c>
    </row>
    <row r="156" spans="2:3" x14ac:dyDescent="0.25">
      <c r="B156" s="79" t="s">
        <v>844</v>
      </c>
      <c r="C156" s="79" t="s">
        <v>743</v>
      </c>
    </row>
    <row r="157" spans="2:3" x14ac:dyDescent="0.25">
      <c r="B157" s="79" t="s">
        <v>843</v>
      </c>
      <c r="C157" s="79" t="s">
        <v>742</v>
      </c>
    </row>
    <row r="158" spans="2:3" x14ac:dyDescent="0.25">
      <c r="B158" s="79" t="s">
        <v>842</v>
      </c>
      <c r="C158" s="79" t="s">
        <v>741</v>
      </c>
    </row>
    <row r="159" spans="2:3" x14ac:dyDescent="0.25">
      <c r="B159" s="79" t="s">
        <v>861</v>
      </c>
      <c r="C159" s="79" t="s">
        <v>740</v>
      </c>
    </row>
    <row r="160" spans="2:3" x14ac:dyDescent="0.25">
      <c r="B160" s="79" t="s">
        <v>841</v>
      </c>
      <c r="C160" s="79" t="s">
        <v>739</v>
      </c>
    </row>
    <row r="161" spans="2:3" x14ac:dyDescent="0.25">
      <c r="B161" s="79" t="s">
        <v>1101</v>
      </c>
      <c r="C161" s="79" t="s">
        <v>1033</v>
      </c>
    </row>
    <row r="162" spans="2:3" x14ac:dyDescent="0.25">
      <c r="B162" s="79" t="s">
        <v>791</v>
      </c>
      <c r="C162" s="79" t="s">
        <v>738</v>
      </c>
    </row>
    <row r="163" spans="2:3" x14ac:dyDescent="0.25">
      <c r="B163" s="79" t="s">
        <v>840</v>
      </c>
      <c r="C163" s="79" t="s">
        <v>737</v>
      </c>
    </row>
    <row r="164" spans="2:3" x14ac:dyDescent="0.25">
      <c r="B164" s="79" t="s">
        <v>839</v>
      </c>
      <c r="C164" s="79" t="s">
        <v>736</v>
      </c>
    </row>
    <row r="165" spans="2:3" x14ac:dyDescent="0.25">
      <c r="B165" s="79" t="s">
        <v>1446</v>
      </c>
      <c r="C165" s="79" t="s">
        <v>1407</v>
      </c>
    </row>
    <row r="166" spans="2:3" x14ac:dyDescent="0.25">
      <c r="B166" s="79" t="s">
        <v>1250</v>
      </c>
      <c r="C166" s="79" t="s">
        <v>1234</v>
      </c>
    </row>
    <row r="167" spans="2:3" x14ac:dyDescent="0.25">
      <c r="B167" s="79" t="s">
        <v>790</v>
      </c>
      <c r="C167" s="79" t="s">
        <v>734</v>
      </c>
    </row>
    <row r="168" spans="2:3" x14ac:dyDescent="0.25">
      <c r="B168" s="79" t="s">
        <v>856</v>
      </c>
      <c r="C168" s="79" t="s">
        <v>733</v>
      </c>
    </row>
    <row r="169" spans="2:3" x14ac:dyDescent="0.25">
      <c r="B169" s="79" t="s">
        <v>789</v>
      </c>
      <c r="C169" s="79" t="s">
        <v>732</v>
      </c>
    </row>
    <row r="170" spans="2:3" x14ac:dyDescent="0.25">
      <c r="B170" s="79" t="s">
        <v>1092</v>
      </c>
      <c r="C170" s="79" t="s">
        <v>1036</v>
      </c>
    </row>
    <row r="171" spans="2:3" x14ac:dyDescent="0.25">
      <c r="B171" s="79" t="s">
        <v>838</v>
      </c>
      <c r="C171" s="79" t="s">
        <v>731</v>
      </c>
    </row>
    <row r="172" spans="2:3" x14ac:dyDescent="0.25">
      <c r="B172" s="79" t="s">
        <v>1093</v>
      </c>
      <c r="C172" s="79" t="s">
        <v>1038</v>
      </c>
    </row>
    <row r="173" spans="2:3" x14ac:dyDescent="0.25">
      <c r="B173" s="79" t="s">
        <v>1447</v>
      </c>
      <c r="C173" s="79" t="s">
        <v>1410</v>
      </c>
    </row>
    <row r="174" spans="2:3" x14ac:dyDescent="0.25">
      <c r="B174" s="79" t="s">
        <v>1448</v>
      </c>
      <c r="C174" s="79" t="s">
        <v>1411</v>
      </c>
    </row>
    <row r="175" spans="2:3" x14ac:dyDescent="0.25">
      <c r="B175" s="79" t="s">
        <v>1449</v>
      </c>
      <c r="C175" s="79" t="s">
        <v>1412</v>
      </c>
    </row>
    <row r="176" spans="2:3" x14ac:dyDescent="0.25">
      <c r="B176" s="79" t="s">
        <v>1450</v>
      </c>
      <c r="C176" s="79" t="s">
        <v>1413</v>
      </c>
    </row>
    <row r="177" spans="2:3" x14ac:dyDescent="0.25">
      <c r="B177" s="79" t="s">
        <v>1102</v>
      </c>
      <c r="C177" s="79" t="s">
        <v>1039</v>
      </c>
    </row>
    <row r="178" spans="2:3" x14ac:dyDescent="0.25">
      <c r="B178" s="79" t="s">
        <v>837</v>
      </c>
      <c r="C178" s="79" t="s">
        <v>730</v>
      </c>
    </row>
    <row r="179" spans="2:3" x14ac:dyDescent="0.25">
      <c r="B179" s="79" t="s">
        <v>1251</v>
      </c>
      <c r="C179" s="79" t="s">
        <v>1235</v>
      </c>
    </row>
    <row r="180" spans="2:3" x14ac:dyDescent="0.25">
      <c r="B180" s="79" t="s">
        <v>1252</v>
      </c>
      <c r="C180" s="79" t="s">
        <v>1236</v>
      </c>
    </row>
    <row r="181" spans="2:3" x14ac:dyDescent="0.25">
      <c r="B181" s="79" t="s">
        <v>1079</v>
      </c>
      <c r="C181" s="79" t="s">
        <v>1040</v>
      </c>
    </row>
    <row r="182" spans="2:3" x14ac:dyDescent="0.25">
      <c r="B182" s="79" t="s">
        <v>281</v>
      </c>
      <c r="C182" s="79" t="s">
        <v>282</v>
      </c>
    </row>
    <row r="183" spans="2:3" x14ac:dyDescent="0.25">
      <c r="B183" s="79" t="s">
        <v>1080</v>
      </c>
      <c r="C183" s="79" t="s">
        <v>1041</v>
      </c>
    </row>
    <row r="184" spans="2:3" x14ac:dyDescent="0.25">
      <c r="B184" s="79" t="s">
        <v>788</v>
      </c>
      <c r="C184" s="79" t="s">
        <v>728</v>
      </c>
    </row>
    <row r="185" spans="2:3" x14ac:dyDescent="0.25">
      <c r="B185" s="79" t="s">
        <v>786</v>
      </c>
      <c r="C185" s="79" t="s">
        <v>728</v>
      </c>
    </row>
    <row r="186" spans="2:3" x14ac:dyDescent="0.25">
      <c r="B186" s="79" t="s">
        <v>785</v>
      </c>
      <c r="C186" s="79" t="s">
        <v>727</v>
      </c>
    </row>
    <row r="187" spans="2:3" x14ac:dyDescent="0.25">
      <c r="B187" s="79" t="s">
        <v>1104</v>
      </c>
      <c r="C187" s="79" t="s">
        <v>727</v>
      </c>
    </row>
    <row r="188" spans="2:3" x14ac:dyDescent="0.25">
      <c r="B188" s="79" t="s">
        <v>784</v>
      </c>
      <c r="C188" s="79" t="s">
        <v>726</v>
      </c>
    </row>
    <row r="189" spans="2:3" x14ac:dyDescent="0.25">
      <c r="B189" s="79" t="s">
        <v>836</v>
      </c>
      <c r="C189" s="79" t="s">
        <v>725</v>
      </c>
    </row>
    <row r="190" spans="2:3" x14ac:dyDescent="0.25">
      <c r="B190" s="79" t="s">
        <v>1130</v>
      </c>
      <c r="C190" s="79" t="s">
        <v>724</v>
      </c>
    </row>
    <row r="191" spans="2:3" x14ac:dyDescent="0.25">
      <c r="B191" s="79" t="s">
        <v>283</v>
      </c>
      <c r="C191" s="79" t="s">
        <v>284</v>
      </c>
    </row>
    <row r="192" spans="2:3" x14ac:dyDescent="0.25">
      <c r="B192" s="79" t="s">
        <v>835</v>
      </c>
      <c r="C192" s="79" t="s">
        <v>723</v>
      </c>
    </row>
    <row r="193" spans="2:3" x14ac:dyDescent="0.25">
      <c r="B193" s="79" t="s">
        <v>285</v>
      </c>
      <c r="C193" s="79" t="s">
        <v>286</v>
      </c>
    </row>
    <row r="194" spans="2:3" x14ac:dyDescent="0.25">
      <c r="B194" s="79" t="s">
        <v>860</v>
      </c>
      <c r="C194" s="79" t="s">
        <v>722</v>
      </c>
    </row>
    <row r="195" spans="2:3" x14ac:dyDescent="0.25">
      <c r="B195" s="79" t="s">
        <v>538</v>
      </c>
      <c r="C195" s="79" t="s">
        <v>89</v>
      </c>
    </row>
    <row r="196" spans="2:3" x14ac:dyDescent="0.25">
      <c r="B196" s="79" t="s">
        <v>539</v>
      </c>
      <c r="C196" s="79" t="s">
        <v>90</v>
      </c>
    </row>
    <row r="197" spans="2:3" x14ac:dyDescent="0.25">
      <c r="B197" s="79" t="s">
        <v>1455</v>
      </c>
      <c r="C197" s="79" t="s">
        <v>1418</v>
      </c>
    </row>
    <row r="198" spans="2:3" x14ac:dyDescent="0.25">
      <c r="B198" s="79" t="s">
        <v>834</v>
      </c>
      <c r="C198" s="79" t="s">
        <v>721</v>
      </c>
    </row>
    <row r="199" spans="2:3" x14ac:dyDescent="0.25">
      <c r="B199" s="79" t="s">
        <v>833</v>
      </c>
      <c r="C199" s="79" t="s">
        <v>720</v>
      </c>
    </row>
    <row r="200" spans="2:3" x14ac:dyDescent="0.25">
      <c r="B200" s="79" t="s">
        <v>565</v>
      </c>
      <c r="C200" s="79" t="s">
        <v>564</v>
      </c>
    </row>
    <row r="201" spans="2:3" x14ac:dyDescent="0.25">
      <c r="B201" s="79" t="s">
        <v>783</v>
      </c>
      <c r="C201" s="79" t="s">
        <v>717</v>
      </c>
    </row>
    <row r="202" spans="2:3" x14ac:dyDescent="0.25">
      <c r="B202" s="79" t="s">
        <v>1105</v>
      </c>
      <c r="C202" s="79" t="s">
        <v>1044</v>
      </c>
    </row>
    <row r="203" spans="2:3" x14ac:dyDescent="0.25">
      <c r="B203" s="79" t="s">
        <v>287</v>
      </c>
      <c r="C203" s="79" t="s">
        <v>109</v>
      </c>
    </row>
    <row r="204" spans="2:3" x14ac:dyDescent="0.25">
      <c r="B204" s="79" t="s">
        <v>288</v>
      </c>
      <c r="C204" s="79" t="s">
        <v>289</v>
      </c>
    </row>
    <row r="205" spans="2:3" x14ac:dyDescent="0.25">
      <c r="B205" s="79" t="s">
        <v>1451</v>
      </c>
      <c r="C205" s="79" t="s">
        <v>1421</v>
      </c>
    </row>
    <row r="206" spans="2:3" x14ac:dyDescent="0.25">
      <c r="B206" s="79" t="s">
        <v>1453</v>
      </c>
      <c r="C206" s="79" t="s">
        <v>1421</v>
      </c>
    </row>
    <row r="207" spans="2:3" x14ac:dyDescent="0.25">
      <c r="B207" s="79" t="s">
        <v>290</v>
      </c>
      <c r="C207" s="79" t="s">
        <v>291</v>
      </c>
    </row>
    <row r="208" spans="2:3" x14ac:dyDescent="0.25">
      <c r="B208" s="79" t="s">
        <v>832</v>
      </c>
      <c r="C208" s="79" t="s">
        <v>715</v>
      </c>
    </row>
    <row r="209" spans="2:3" x14ac:dyDescent="0.25">
      <c r="B209" s="79" t="s">
        <v>831</v>
      </c>
      <c r="C209" s="79" t="s">
        <v>714</v>
      </c>
    </row>
    <row r="210" spans="2:3" x14ac:dyDescent="0.25">
      <c r="B210" s="79" t="s">
        <v>830</v>
      </c>
      <c r="C210" s="79" t="s">
        <v>713</v>
      </c>
    </row>
    <row r="211" spans="2:3" x14ac:dyDescent="0.25">
      <c r="B211" s="79" t="s">
        <v>829</v>
      </c>
      <c r="C211" s="79" t="s">
        <v>712</v>
      </c>
    </row>
    <row r="212" spans="2:3" x14ac:dyDescent="0.25">
      <c r="B212" s="79" t="s">
        <v>292</v>
      </c>
      <c r="C212" s="79" t="s">
        <v>291</v>
      </c>
    </row>
    <row r="213" spans="2:3" x14ac:dyDescent="0.25">
      <c r="B213" s="79" t="s">
        <v>293</v>
      </c>
      <c r="C213" s="79" t="s">
        <v>294</v>
      </c>
    </row>
    <row r="214" spans="2:3" x14ac:dyDescent="0.25">
      <c r="B214" s="79" t="s">
        <v>295</v>
      </c>
      <c r="C214" s="79" t="s">
        <v>296</v>
      </c>
    </row>
    <row r="215" spans="2:3" x14ac:dyDescent="0.25">
      <c r="B215" s="79" t="s">
        <v>828</v>
      </c>
      <c r="C215" s="79" t="s">
        <v>711</v>
      </c>
    </row>
    <row r="216" spans="2:3" x14ac:dyDescent="0.25">
      <c r="B216" s="79" t="s">
        <v>568</v>
      </c>
      <c r="C216" s="79" t="s">
        <v>567</v>
      </c>
    </row>
    <row r="217" spans="2:3" x14ac:dyDescent="0.25">
      <c r="B217" s="79" t="s">
        <v>297</v>
      </c>
      <c r="C217" s="79" t="s">
        <v>298</v>
      </c>
    </row>
    <row r="218" spans="2:3" x14ac:dyDescent="0.25">
      <c r="B218" s="79" t="s">
        <v>827</v>
      </c>
      <c r="C218" s="79" t="s">
        <v>710</v>
      </c>
    </row>
    <row r="219" spans="2:3" x14ac:dyDescent="0.25">
      <c r="B219" s="79" t="s">
        <v>299</v>
      </c>
      <c r="C219" s="79" t="s">
        <v>41</v>
      </c>
    </row>
    <row r="220" spans="2:3" x14ac:dyDescent="0.25">
      <c r="B220" s="79" t="s">
        <v>826</v>
      </c>
      <c r="C220" s="79" t="s">
        <v>709</v>
      </c>
    </row>
    <row r="221" spans="2:3" x14ac:dyDescent="0.25">
      <c r="B221" s="79" t="s">
        <v>855</v>
      </c>
      <c r="C221" s="79" t="s">
        <v>708</v>
      </c>
    </row>
    <row r="222" spans="2:3" x14ac:dyDescent="0.25">
      <c r="B222" s="79" t="s">
        <v>782</v>
      </c>
      <c r="C222" s="79" t="s">
        <v>707</v>
      </c>
    </row>
    <row r="223" spans="2:3" x14ac:dyDescent="0.25">
      <c r="B223" s="79" t="s">
        <v>1253</v>
      </c>
      <c r="C223" s="79" t="s">
        <v>1237</v>
      </c>
    </row>
    <row r="224" spans="2:3" x14ac:dyDescent="0.25">
      <c r="B224" s="79" t="s">
        <v>1254</v>
      </c>
      <c r="C224" s="79" t="s">
        <v>1238</v>
      </c>
    </row>
    <row r="225" spans="2:3" x14ac:dyDescent="0.25">
      <c r="B225" s="79" t="s">
        <v>513</v>
      </c>
      <c r="C225" s="79" t="s">
        <v>131</v>
      </c>
    </row>
    <row r="226" spans="2:3" x14ac:dyDescent="0.25">
      <c r="B226" s="79" t="s">
        <v>540</v>
      </c>
      <c r="C226" s="79" t="s">
        <v>77</v>
      </c>
    </row>
    <row r="227" spans="2:3" x14ac:dyDescent="0.25">
      <c r="B227" s="79" t="s">
        <v>825</v>
      </c>
      <c r="C227" s="79" t="s">
        <v>706</v>
      </c>
    </row>
    <row r="228" spans="2:3" x14ac:dyDescent="0.25">
      <c r="B228" s="79" t="s">
        <v>541</v>
      </c>
      <c r="C228" s="79" t="s">
        <v>78</v>
      </c>
    </row>
    <row r="229" spans="2:3" x14ac:dyDescent="0.25">
      <c r="B229" s="79" t="s">
        <v>300</v>
      </c>
      <c r="C229" s="79" t="s">
        <v>301</v>
      </c>
    </row>
    <row r="230" spans="2:3" x14ac:dyDescent="0.25">
      <c r="B230" s="79" t="s">
        <v>1106</v>
      </c>
      <c r="C230" s="79" t="s">
        <v>1045</v>
      </c>
    </row>
    <row r="231" spans="2:3" x14ac:dyDescent="0.25">
      <c r="B231" s="79" t="s">
        <v>302</v>
      </c>
      <c r="C231" s="79" t="s">
        <v>303</v>
      </c>
    </row>
    <row r="232" spans="2:3" x14ac:dyDescent="0.25">
      <c r="B232" s="79" t="s">
        <v>304</v>
      </c>
      <c r="C232" s="79" t="s">
        <v>305</v>
      </c>
    </row>
    <row r="233" spans="2:3" x14ac:dyDescent="0.25">
      <c r="B233" s="79" t="s">
        <v>306</v>
      </c>
      <c r="C233" s="79" t="s">
        <v>307</v>
      </c>
    </row>
    <row r="234" spans="2:3" x14ac:dyDescent="0.25">
      <c r="B234" s="79" t="s">
        <v>308</v>
      </c>
      <c r="C234" s="79" t="s">
        <v>309</v>
      </c>
    </row>
    <row r="235" spans="2:3" x14ac:dyDescent="0.25">
      <c r="B235" s="79" t="s">
        <v>310</v>
      </c>
      <c r="C235" s="79" t="s">
        <v>311</v>
      </c>
    </row>
    <row r="236" spans="2:3" x14ac:dyDescent="0.25">
      <c r="B236" s="79" t="s">
        <v>571</v>
      </c>
      <c r="C236" s="79" t="s">
        <v>570</v>
      </c>
    </row>
    <row r="237" spans="2:3" x14ac:dyDescent="0.25">
      <c r="B237" s="79" t="s">
        <v>312</v>
      </c>
      <c r="C237" s="79" t="s">
        <v>313</v>
      </c>
    </row>
    <row r="238" spans="2:3" x14ac:dyDescent="0.25">
      <c r="B238" s="79" t="s">
        <v>314</v>
      </c>
      <c r="C238" s="79" t="s">
        <v>315</v>
      </c>
    </row>
    <row r="239" spans="2:3" x14ac:dyDescent="0.25">
      <c r="B239" s="79" t="s">
        <v>595</v>
      </c>
      <c r="C239" s="79" t="s">
        <v>596</v>
      </c>
    </row>
    <row r="240" spans="2:3" x14ac:dyDescent="0.25">
      <c r="B240" s="79" t="s">
        <v>316</v>
      </c>
      <c r="C240" s="79" t="s">
        <v>317</v>
      </c>
    </row>
    <row r="241" spans="2:3" x14ac:dyDescent="0.25">
      <c r="B241" s="79" t="s">
        <v>318</v>
      </c>
      <c r="C241" s="79" t="s">
        <v>319</v>
      </c>
    </row>
    <row r="242" spans="2:3" x14ac:dyDescent="0.25">
      <c r="B242" s="79" t="s">
        <v>573</v>
      </c>
      <c r="C242" s="79" t="s">
        <v>572</v>
      </c>
    </row>
    <row r="243" spans="2:3" x14ac:dyDescent="0.25">
      <c r="B243" s="79" t="s">
        <v>320</v>
      </c>
      <c r="C243" s="79" t="s">
        <v>321</v>
      </c>
    </row>
    <row r="244" spans="2:3" x14ac:dyDescent="0.25">
      <c r="B244" s="79" t="s">
        <v>322</v>
      </c>
      <c r="C244" s="79" t="s">
        <v>323</v>
      </c>
    </row>
    <row r="245" spans="2:3" x14ac:dyDescent="0.25">
      <c r="B245" s="79" t="s">
        <v>324</v>
      </c>
      <c r="C245" s="79" t="s">
        <v>130</v>
      </c>
    </row>
    <row r="246" spans="2:3" x14ac:dyDescent="0.25">
      <c r="B246" s="79" t="s">
        <v>574</v>
      </c>
      <c r="C246" s="79" t="s">
        <v>113</v>
      </c>
    </row>
    <row r="247" spans="2:3" x14ac:dyDescent="0.25">
      <c r="B247" s="79" t="s">
        <v>325</v>
      </c>
      <c r="C247" s="79" t="s">
        <v>115</v>
      </c>
    </row>
    <row r="248" spans="2:3" x14ac:dyDescent="0.25">
      <c r="B248" s="79" t="s">
        <v>576</v>
      </c>
      <c r="C248" s="79" t="s">
        <v>122</v>
      </c>
    </row>
    <row r="249" spans="2:3" x14ac:dyDescent="0.25">
      <c r="B249" s="79" t="s">
        <v>578</v>
      </c>
      <c r="C249" s="79" t="s">
        <v>123</v>
      </c>
    </row>
    <row r="250" spans="2:3" x14ac:dyDescent="0.25">
      <c r="B250" s="79" t="s">
        <v>580</v>
      </c>
      <c r="C250" s="79" t="s">
        <v>124</v>
      </c>
    </row>
    <row r="251" spans="2:3" x14ac:dyDescent="0.25">
      <c r="B251" s="79" t="s">
        <v>581</v>
      </c>
      <c r="C251" s="79" t="s">
        <v>116</v>
      </c>
    </row>
    <row r="252" spans="2:3" x14ac:dyDescent="0.25">
      <c r="B252" s="79" t="s">
        <v>542</v>
      </c>
      <c r="C252" s="79" t="s">
        <v>127</v>
      </c>
    </row>
    <row r="253" spans="2:3" x14ac:dyDescent="0.25">
      <c r="B253" s="79" t="s">
        <v>543</v>
      </c>
      <c r="C253" s="79" t="s">
        <v>111</v>
      </c>
    </row>
    <row r="254" spans="2:3" x14ac:dyDescent="0.25">
      <c r="B254" s="79" t="s">
        <v>326</v>
      </c>
      <c r="C254" s="79" t="s">
        <v>327</v>
      </c>
    </row>
    <row r="255" spans="2:3" x14ac:dyDescent="0.25">
      <c r="B255" s="79" t="s">
        <v>328</v>
      </c>
      <c r="C255" s="79" t="s">
        <v>329</v>
      </c>
    </row>
    <row r="256" spans="2:3" x14ac:dyDescent="0.25">
      <c r="B256" s="79" t="s">
        <v>330</v>
      </c>
      <c r="C256" s="79" t="s">
        <v>331</v>
      </c>
    </row>
    <row r="257" spans="2:3" x14ac:dyDescent="0.25">
      <c r="B257" s="79" t="s">
        <v>332</v>
      </c>
      <c r="C257" s="79" t="s">
        <v>333</v>
      </c>
    </row>
    <row r="258" spans="2:3" x14ac:dyDescent="0.25">
      <c r="B258" s="79" t="s">
        <v>824</v>
      </c>
      <c r="C258" s="79" t="s">
        <v>705</v>
      </c>
    </row>
    <row r="259" spans="2:3" x14ac:dyDescent="0.25">
      <c r="B259" s="79" t="s">
        <v>334</v>
      </c>
      <c r="C259" s="79" t="s">
        <v>335</v>
      </c>
    </row>
    <row r="260" spans="2:3" x14ac:dyDescent="0.25">
      <c r="B260" s="79" t="s">
        <v>336</v>
      </c>
      <c r="C260" s="79" t="s">
        <v>337</v>
      </c>
    </row>
    <row r="261" spans="2:3" x14ac:dyDescent="0.25">
      <c r="B261" s="79" t="s">
        <v>338</v>
      </c>
      <c r="C261" s="79" t="s">
        <v>339</v>
      </c>
    </row>
    <row r="262" spans="2:3" x14ac:dyDescent="0.25">
      <c r="B262" s="79" t="s">
        <v>340</v>
      </c>
      <c r="C262" s="79" t="s">
        <v>341</v>
      </c>
    </row>
    <row r="263" spans="2:3" x14ac:dyDescent="0.25">
      <c r="B263" s="79" t="s">
        <v>342</v>
      </c>
      <c r="C263" s="79" t="s">
        <v>343</v>
      </c>
    </row>
    <row r="264" spans="2:3" x14ac:dyDescent="0.25">
      <c r="B264" s="79" t="s">
        <v>344</v>
      </c>
      <c r="C264" s="79" t="s">
        <v>345</v>
      </c>
    </row>
    <row r="265" spans="2:3" x14ac:dyDescent="0.25">
      <c r="B265" s="79" t="s">
        <v>346</v>
      </c>
      <c r="C265" s="79" t="s">
        <v>347</v>
      </c>
    </row>
    <row r="266" spans="2:3" x14ac:dyDescent="0.25">
      <c r="B266" s="79" t="s">
        <v>348</v>
      </c>
      <c r="C266" s="79" t="s">
        <v>349</v>
      </c>
    </row>
    <row r="267" spans="2:3" x14ac:dyDescent="0.25">
      <c r="B267" s="79" t="s">
        <v>350</v>
      </c>
      <c r="C267" s="79" t="s">
        <v>351</v>
      </c>
    </row>
    <row r="268" spans="2:3" x14ac:dyDescent="0.25">
      <c r="B268" s="79" t="s">
        <v>352</v>
      </c>
      <c r="C268" s="79" t="s">
        <v>353</v>
      </c>
    </row>
    <row r="269" spans="2:3" x14ac:dyDescent="0.25">
      <c r="B269" s="79" t="s">
        <v>354</v>
      </c>
      <c r="C269" s="79" t="s">
        <v>355</v>
      </c>
    </row>
    <row r="270" spans="2:3" x14ac:dyDescent="0.25">
      <c r="B270" s="79" t="s">
        <v>356</v>
      </c>
      <c r="C270" s="79" t="s">
        <v>357</v>
      </c>
    </row>
    <row r="271" spans="2:3" x14ac:dyDescent="0.25">
      <c r="B271" s="79" t="s">
        <v>358</v>
      </c>
      <c r="C271" s="79" t="s">
        <v>359</v>
      </c>
    </row>
    <row r="272" spans="2:3" x14ac:dyDescent="0.25">
      <c r="B272" s="79" t="s">
        <v>360</v>
      </c>
      <c r="C272" s="79" t="s">
        <v>361</v>
      </c>
    </row>
    <row r="273" spans="2:3" x14ac:dyDescent="0.25">
      <c r="B273" s="79" t="s">
        <v>582</v>
      </c>
      <c r="C273" s="79" t="s">
        <v>134</v>
      </c>
    </row>
    <row r="274" spans="2:3" x14ac:dyDescent="0.25">
      <c r="B274" s="79" t="s">
        <v>583</v>
      </c>
      <c r="C274" s="79" t="s">
        <v>135</v>
      </c>
    </row>
    <row r="275" spans="2:3" x14ac:dyDescent="0.25">
      <c r="B275" s="79" t="s">
        <v>584</v>
      </c>
      <c r="C275" s="79" t="s">
        <v>136</v>
      </c>
    </row>
    <row r="276" spans="2:3" x14ac:dyDescent="0.25">
      <c r="B276" s="79" t="s">
        <v>1255</v>
      </c>
      <c r="C276" s="79" t="s">
        <v>1239</v>
      </c>
    </row>
    <row r="277" spans="2:3" x14ac:dyDescent="0.25">
      <c r="B277" s="79" t="s">
        <v>362</v>
      </c>
      <c r="C277" s="80" t="s">
        <v>363</v>
      </c>
    </row>
    <row r="278" spans="2:3" x14ac:dyDescent="0.25">
      <c r="B278" s="79" t="s">
        <v>586</v>
      </c>
      <c r="C278" s="80" t="s">
        <v>585</v>
      </c>
    </row>
    <row r="279" spans="2:3" x14ac:dyDescent="0.25">
      <c r="B279" s="79" t="s">
        <v>588</v>
      </c>
      <c r="C279" s="80" t="s">
        <v>587</v>
      </c>
    </row>
    <row r="280" spans="2:3" x14ac:dyDescent="0.25">
      <c r="B280" s="79" t="s">
        <v>590</v>
      </c>
      <c r="C280" s="80" t="s">
        <v>589</v>
      </c>
    </row>
    <row r="281" spans="2:3" x14ac:dyDescent="0.25">
      <c r="B281" s="79" t="s">
        <v>364</v>
      </c>
      <c r="C281" s="80" t="s">
        <v>365</v>
      </c>
    </row>
    <row r="282" spans="2:3" x14ac:dyDescent="0.25">
      <c r="B282" s="79" t="s">
        <v>366</v>
      </c>
      <c r="C282" s="80" t="s">
        <v>367</v>
      </c>
    </row>
    <row r="283" spans="2:3" x14ac:dyDescent="0.25">
      <c r="B283" s="79" t="s">
        <v>368</v>
      </c>
      <c r="C283" s="80" t="s">
        <v>369</v>
      </c>
    </row>
    <row r="284" spans="2:3" x14ac:dyDescent="0.25">
      <c r="B284" s="79" t="s">
        <v>370</v>
      </c>
      <c r="C284" s="80" t="s">
        <v>371</v>
      </c>
    </row>
    <row r="285" spans="2:3" x14ac:dyDescent="0.25">
      <c r="B285" s="79" t="s">
        <v>372</v>
      </c>
      <c r="C285" s="80" t="s">
        <v>373</v>
      </c>
    </row>
    <row r="286" spans="2:3" x14ac:dyDescent="0.25">
      <c r="B286" s="79" t="s">
        <v>374</v>
      </c>
      <c r="C286" s="80" t="s">
        <v>375</v>
      </c>
    </row>
    <row r="287" spans="2:3" x14ac:dyDescent="0.25">
      <c r="B287" s="79" t="s">
        <v>545</v>
      </c>
      <c r="C287" s="80" t="s">
        <v>544</v>
      </c>
    </row>
    <row r="288" spans="2:3" x14ac:dyDescent="0.25">
      <c r="B288" s="79" t="s">
        <v>376</v>
      </c>
      <c r="C288" s="79" t="s">
        <v>377</v>
      </c>
    </row>
    <row r="289" spans="2:3" x14ac:dyDescent="0.25">
      <c r="B289" s="79" t="s">
        <v>378</v>
      </c>
      <c r="C289" s="79" t="s">
        <v>379</v>
      </c>
    </row>
    <row r="290" spans="2:3" x14ac:dyDescent="0.25">
      <c r="B290" s="79" t="s">
        <v>380</v>
      </c>
      <c r="C290" s="79" t="s">
        <v>381</v>
      </c>
    </row>
    <row r="291" spans="2:3" x14ac:dyDescent="0.25">
      <c r="B291" s="79" t="s">
        <v>382</v>
      </c>
      <c r="C291" s="79" t="s">
        <v>383</v>
      </c>
    </row>
    <row r="292" spans="2:3" x14ac:dyDescent="0.25">
      <c r="B292" s="79" t="s">
        <v>384</v>
      </c>
      <c r="C292" s="79" t="s">
        <v>385</v>
      </c>
    </row>
    <row r="293" spans="2:3" x14ac:dyDescent="0.25">
      <c r="B293" s="79" t="s">
        <v>386</v>
      </c>
      <c r="C293" s="79" t="s">
        <v>387</v>
      </c>
    </row>
    <row r="294" spans="2:3" x14ac:dyDescent="0.25">
      <c r="B294" s="79" t="s">
        <v>388</v>
      </c>
      <c r="C294" s="79" t="s">
        <v>389</v>
      </c>
    </row>
    <row r="295" spans="2:3" x14ac:dyDescent="0.25">
      <c r="B295" s="79" t="s">
        <v>390</v>
      </c>
      <c r="C295" s="79" t="s">
        <v>391</v>
      </c>
    </row>
    <row r="296" spans="2:3" x14ac:dyDescent="0.25">
      <c r="B296" s="79" t="s">
        <v>547</v>
      </c>
      <c r="C296" s="79" t="s">
        <v>546</v>
      </c>
    </row>
    <row r="297" spans="2:3" x14ac:dyDescent="0.25">
      <c r="B297" s="79" t="s">
        <v>392</v>
      </c>
      <c r="C297" s="79" t="s">
        <v>393</v>
      </c>
    </row>
    <row r="298" spans="2:3" x14ac:dyDescent="0.25">
      <c r="B298" s="79" t="s">
        <v>394</v>
      </c>
      <c r="C298" s="80" t="s">
        <v>395</v>
      </c>
    </row>
    <row r="299" spans="2:3" x14ac:dyDescent="0.25">
      <c r="B299" s="79" t="s">
        <v>396</v>
      </c>
      <c r="C299" s="80" t="s">
        <v>397</v>
      </c>
    </row>
    <row r="300" spans="2:3" x14ac:dyDescent="0.25">
      <c r="B300" s="79" t="s">
        <v>398</v>
      </c>
      <c r="C300" s="80" t="s">
        <v>399</v>
      </c>
    </row>
    <row r="301" spans="2:3" x14ac:dyDescent="0.25">
      <c r="B301" s="79" t="s">
        <v>606</v>
      </c>
      <c r="C301" s="80" t="s">
        <v>605</v>
      </c>
    </row>
    <row r="302" spans="2:3" x14ac:dyDescent="0.25">
      <c r="B302" s="79" t="s">
        <v>623</v>
      </c>
      <c r="C302" s="80" t="s">
        <v>622</v>
      </c>
    </row>
    <row r="303" spans="2:3" x14ac:dyDescent="0.25">
      <c r="B303" s="79" t="s">
        <v>608</v>
      </c>
      <c r="C303" s="80" t="s">
        <v>607</v>
      </c>
    </row>
    <row r="304" spans="2:3" x14ac:dyDescent="0.25">
      <c r="B304" s="79" t="s">
        <v>625</v>
      </c>
      <c r="C304" s="80" t="s">
        <v>624</v>
      </c>
    </row>
    <row r="305" spans="2:3" x14ac:dyDescent="0.25">
      <c r="B305" s="79" t="s">
        <v>610</v>
      </c>
      <c r="C305" s="80" t="s">
        <v>609</v>
      </c>
    </row>
    <row r="306" spans="2:3" x14ac:dyDescent="0.25">
      <c r="B306" s="79" t="s">
        <v>612</v>
      </c>
      <c r="C306" s="80" t="s">
        <v>611</v>
      </c>
    </row>
    <row r="307" spans="2:3" x14ac:dyDescent="0.25">
      <c r="B307" s="79" t="s">
        <v>614</v>
      </c>
      <c r="C307" s="80" t="s">
        <v>613</v>
      </c>
    </row>
    <row r="308" spans="2:3" x14ac:dyDescent="0.25">
      <c r="B308" s="79" t="s">
        <v>616</v>
      </c>
      <c r="C308" s="80" t="s">
        <v>615</v>
      </c>
    </row>
    <row r="309" spans="2:3" x14ac:dyDescent="0.25">
      <c r="B309" s="79" t="s">
        <v>618</v>
      </c>
      <c r="C309" s="80" t="s">
        <v>617</v>
      </c>
    </row>
    <row r="310" spans="2:3" x14ac:dyDescent="0.25">
      <c r="B310" s="79" t="s">
        <v>620</v>
      </c>
      <c r="C310" s="80" t="s">
        <v>619</v>
      </c>
    </row>
    <row r="311" spans="2:3" x14ac:dyDescent="0.25">
      <c r="B311" s="79" t="s">
        <v>627</v>
      </c>
      <c r="C311" s="80" t="s">
        <v>626</v>
      </c>
    </row>
    <row r="312" spans="2:3" x14ac:dyDescent="0.25">
      <c r="B312" s="79" t="s">
        <v>629</v>
      </c>
      <c r="C312" s="80" t="s">
        <v>628</v>
      </c>
    </row>
    <row r="313" spans="2:3" x14ac:dyDescent="0.25">
      <c r="B313" s="79" t="s">
        <v>631</v>
      </c>
      <c r="C313" s="80" t="s">
        <v>630</v>
      </c>
    </row>
    <row r="314" spans="2:3" x14ac:dyDescent="0.25">
      <c r="B314" s="79" t="s">
        <v>633</v>
      </c>
      <c r="C314" s="80" t="s">
        <v>632</v>
      </c>
    </row>
    <row r="315" spans="2:3" x14ac:dyDescent="0.25">
      <c r="B315" s="79" t="s">
        <v>635</v>
      </c>
      <c r="C315" s="80" t="s">
        <v>634</v>
      </c>
    </row>
    <row r="316" spans="2:3" x14ac:dyDescent="0.25">
      <c r="B316" s="79" t="s">
        <v>637</v>
      </c>
      <c r="C316" s="80" t="s">
        <v>636</v>
      </c>
    </row>
    <row r="317" spans="2:3" x14ac:dyDescent="0.25">
      <c r="B317" s="79" t="s">
        <v>591</v>
      </c>
      <c r="C317" s="80" t="s">
        <v>79</v>
      </c>
    </row>
    <row r="318" spans="2:3" x14ac:dyDescent="0.25">
      <c r="B318" s="79" t="s">
        <v>1454</v>
      </c>
      <c r="C318" s="80" t="s">
        <v>1430</v>
      </c>
    </row>
    <row r="319" spans="2:3" x14ac:dyDescent="0.25">
      <c r="B319" s="79" t="s">
        <v>514</v>
      </c>
      <c r="C319" s="80" t="s">
        <v>71</v>
      </c>
    </row>
    <row r="320" spans="2:3" x14ac:dyDescent="0.25">
      <c r="B320" s="79" t="s">
        <v>781</v>
      </c>
      <c r="C320" s="79" t="s">
        <v>704</v>
      </c>
    </row>
    <row r="321" spans="2:3" x14ac:dyDescent="0.25">
      <c r="B321" s="79" t="s">
        <v>400</v>
      </c>
      <c r="C321" s="79" t="s">
        <v>91</v>
      </c>
    </row>
    <row r="322" spans="2:3" x14ac:dyDescent="0.25">
      <c r="B322" s="79" t="s">
        <v>401</v>
      </c>
      <c r="C322" s="79" t="s">
        <v>102</v>
      </c>
    </row>
    <row r="323" spans="2:3" x14ac:dyDescent="0.25">
      <c r="B323" s="79" t="s">
        <v>1131</v>
      </c>
      <c r="C323" s="79" t="s">
        <v>1046</v>
      </c>
    </row>
    <row r="324" spans="2:3" x14ac:dyDescent="0.25">
      <c r="B324" s="79" t="s">
        <v>402</v>
      </c>
      <c r="C324" s="79" t="s">
        <v>403</v>
      </c>
    </row>
    <row r="325" spans="2:3" x14ac:dyDescent="0.25">
      <c r="B325" s="79" t="s">
        <v>780</v>
      </c>
      <c r="C325" s="79" t="s">
        <v>703</v>
      </c>
    </row>
    <row r="326" spans="2:3" x14ac:dyDescent="0.25">
      <c r="B326" s="79" t="s">
        <v>404</v>
      </c>
      <c r="C326" s="79" t="s">
        <v>405</v>
      </c>
    </row>
    <row r="327" spans="2:3" x14ac:dyDescent="0.25">
      <c r="B327" s="79" t="s">
        <v>406</v>
      </c>
      <c r="C327" s="79" t="s">
        <v>407</v>
      </c>
    </row>
    <row r="328" spans="2:3" x14ac:dyDescent="0.25">
      <c r="B328" s="79" t="s">
        <v>408</v>
      </c>
      <c r="C328" s="79" t="s">
        <v>409</v>
      </c>
    </row>
    <row r="329" spans="2:3" x14ac:dyDescent="0.25">
      <c r="B329" s="79" t="s">
        <v>410</v>
      </c>
      <c r="C329" s="79" t="s">
        <v>411</v>
      </c>
    </row>
    <row r="330" spans="2:3" x14ac:dyDescent="0.25">
      <c r="B330" s="79" t="s">
        <v>1107</v>
      </c>
      <c r="C330" s="79" t="s">
        <v>1047</v>
      </c>
    </row>
    <row r="331" spans="2:3" x14ac:dyDescent="0.25">
      <c r="B331" s="79" t="s">
        <v>1109</v>
      </c>
      <c r="C331" s="79" t="s">
        <v>1047</v>
      </c>
    </row>
    <row r="332" spans="2:3" x14ac:dyDescent="0.25">
      <c r="B332" s="79" t="s">
        <v>1110</v>
      </c>
      <c r="C332" s="79" t="s">
        <v>1048</v>
      </c>
    </row>
    <row r="333" spans="2:3" x14ac:dyDescent="0.25">
      <c r="B333" s="79" t="s">
        <v>1112</v>
      </c>
      <c r="C333" s="79" t="s">
        <v>1048</v>
      </c>
    </row>
    <row r="334" spans="2:3" x14ac:dyDescent="0.25">
      <c r="B334" s="79" t="s">
        <v>1113</v>
      </c>
      <c r="C334" s="79" t="s">
        <v>1049</v>
      </c>
    </row>
    <row r="335" spans="2:3" x14ac:dyDescent="0.25">
      <c r="B335" s="79" t="s">
        <v>1115</v>
      </c>
      <c r="C335" s="79" t="s">
        <v>1049</v>
      </c>
    </row>
    <row r="336" spans="2:3" x14ac:dyDescent="0.25">
      <c r="B336" s="79" t="s">
        <v>1116</v>
      </c>
      <c r="C336" s="79" t="s">
        <v>1050</v>
      </c>
    </row>
    <row r="337" spans="2:3" x14ac:dyDescent="0.25">
      <c r="B337" s="79" t="s">
        <v>1117</v>
      </c>
      <c r="C337" s="79" t="s">
        <v>1052</v>
      </c>
    </row>
    <row r="338" spans="2:3" x14ac:dyDescent="0.25">
      <c r="B338" s="79" t="s">
        <v>1118</v>
      </c>
      <c r="C338" s="79" t="s">
        <v>1053</v>
      </c>
    </row>
    <row r="339" spans="2:3" x14ac:dyDescent="0.25">
      <c r="B339" s="79" t="s">
        <v>1119</v>
      </c>
      <c r="C339" s="79" t="s">
        <v>1054</v>
      </c>
    </row>
    <row r="340" spans="2:3" x14ac:dyDescent="0.25">
      <c r="B340" s="79" t="s">
        <v>1120</v>
      </c>
      <c r="C340" s="79" t="s">
        <v>1055</v>
      </c>
    </row>
    <row r="341" spans="2:3" x14ac:dyDescent="0.25">
      <c r="B341" s="79" t="s">
        <v>1121</v>
      </c>
      <c r="C341" s="79" t="s">
        <v>1057</v>
      </c>
    </row>
    <row r="342" spans="2:3" x14ac:dyDescent="0.25">
      <c r="B342" s="79" t="s">
        <v>1122</v>
      </c>
      <c r="C342" s="79" t="s">
        <v>1058</v>
      </c>
    </row>
    <row r="343" spans="2:3" x14ac:dyDescent="0.25">
      <c r="B343" s="79" t="s">
        <v>1123</v>
      </c>
      <c r="C343" s="79" t="s">
        <v>1059</v>
      </c>
    </row>
    <row r="344" spans="2:3" x14ac:dyDescent="0.25">
      <c r="B344" s="79" t="s">
        <v>1124</v>
      </c>
      <c r="C344" s="79" t="s">
        <v>1060</v>
      </c>
    </row>
    <row r="345" spans="2:3" x14ac:dyDescent="0.25">
      <c r="B345" s="79" t="s">
        <v>1125</v>
      </c>
      <c r="C345" s="79" t="s">
        <v>1061</v>
      </c>
    </row>
    <row r="346" spans="2:3" x14ac:dyDescent="0.25">
      <c r="B346" s="79" t="s">
        <v>1126</v>
      </c>
      <c r="C346" s="79" t="s">
        <v>1062</v>
      </c>
    </row>
    <row r="347" spans="2:3" x14ac:dyDescent="0.25">
      <c r="B347" s="79" t="s">
        <v>412</v>
      </c>
      <c r="C347" s="79" t="s">
        <v>413</v>
      </c>
    </row>
    <row r="348" spans="2:3" x14ac:dyDescent="0.25">
      <c r="B348" s="79" t="s">
        <v>414</v>
      </c>
      <c r="C348" s="79" t="s">
        <v>415</v>
      </c>
    </row>
    <row r="349" spans="2:3" x14ac:dyDescent="0.25">
      <c r="B349" s="79" t="s">
        <v>416</v>
      </c>
      <c r="C349" s="79" t="s">
        <v>417</v>
      </c>
    </row>
    <row r="350" spans="2:3" x14ac:dyDescent="0.25">
      <c r="B350" s="79" t="s">
        <v>418</v>
      </c>
      <c r="C350" s="79" t="s">
        <v>419</v>
      </c>
    </row>
    <row r="351" spans="2:3" x14ac:dyDescent="0.25">
      <c r="B351" s="79" t="s">
        <v>420</v>
      </c>
      <c r="C351" s="79" t="s">
        <v>42</v>
      </c>
    </row>
    <row r="352" spans="2:3" x14ac:dyDescent="0.25">
      <c r="B352" s="79" t="s">
        <v>1082</v>
      </c>
      <c r="C352" s="79" t="s">
        <v>1063</v>
      </c>
    </row>
    <row r="353" spans="2:3" x14ac:dyDescent="0.25">
      <c r="B353" s="79" t="s">
        <v>421</v>
      </c>
      <c r="C353" s="79" t="s">
        <v>422</v>
      </c>
    </row>
    <row r="354" spans="2:3" x14ac:dyDescent="0.25">
      <c r="B354" s="79" t="s">
        <v>423</v>
      </c>
      <c r="C354" s="79" t="s">
        <v>424</v>
      </c>
    </row>
    <row r="355" spans="2:3" x14ac:dyDescent="0.25">
      <c r="B355" s="79" t="s">
        <v>425</v>
      </c>
      <c r="C355" s="79" t="s">
        <v>426</v>
      </c>
    </row>
    <row r="356" spans="2:3" x14ac:dyDescent="0.25">
      <c r="B356" s="79" t="s">
        <v>779</v>
      </c>
      <c r="C356" s="79" t="s">
        <v>702</v>
      </c>
    </row>
    <row r="357" spans="2:3" x14ac:dyDescent="0.25">
      <c r="B357" s="79" t="s">
        <v>427</v>
      </c>
      <c r="C357" s="79" t="s">
        <v>43</v>
      </c>
    </row>
    <row r="358" spans="2:3" x14ac:dyDescent="0.25">
      <c r="B358" s="79" t="s">
        <v>428</v>
      </c>
      <c r="C358" s="79" t="s">
        <v>701</v>
      </c>
    </row>
    <row r="359" spans="2:3" x14ac:dyDescent="0.25">
      <c r="B359" s="79" t="s">
        <v>778</v>
      </c>
      <c r="C359" s="79" t="s">
        <v>700</v>
      </c>
    </row>
    <row r="360" spans="2:3" x14ac:dyDescent="0.25">
      <c r="B360" s="79" t="s">
        <v>777</v>
      </c>
      <c r="C360" s="79" t="s">
        <v>699</v>
      </c>
    </row>
    <row r="361" spans="2:3" x14ac:dyDescent="0.25">
      <c r="B361" s="79" t="s">
        <v>1132</v>
      </c>
      <c r="C361" s="79" t="s">
        <v>1064</v>
      </c>
    </row>
    <row r="362" spans="2:3" x14ac:dyDescent="0.25">
      <c r="B362" s="79" t="s">
        <v>776</v>
      </c>
      <c r="C362" s="79" t="s">
        <v>698</v>
      </c>
    </row>
    <row r="363" spans="2:3" x14ac:dyDescent="0.25">
      <c r="B363" s="79" t="s">
        <v>823</v>
      </c>
      <c r="C363" s="79" t="s">
        <v>697</v>
      </c>
    </row>
    <row r="364" spans="2:3" x14ac:dyDescent="0.25">
      <c r="B364" s="79" t="s">
        <v>430</v>
      </c>
      <c r="C364" s="79" t="s">
        <v>431</v>
      </c>
    </row>
    <row r="365" spans="2:3" x14ac:dyDescent="0.25">
      <c r="B365" s="79" t="s">
        <v>775</v>
      </c>
      <c r="C365" s="79" t="s">
        <v>696</v>
      </c>
    </row>
    <row r="366" spans="2:3" x14ac:dyDescent="0.25">
      <c r="B366" s="79" t="s">
        <v>432</v>
      </c>
      <c r="C366" s="79" t="s">
        <v>129</v>
      </c>
    </row>
    <row r="367" spans="2:3" x14ac:dyDescent="0.25">
      <c r="B367" s="79" t="s">
        <v>433</v>
      </c>
      <c r="C367" s="79" t="s">
        <v>129</v>
      </c>
    </row>
    <row r="368" spans="2:3" x14ac:dyDescent="0.25">
      <c r="B368" s="79" t="s">
        <v>517</v>
      </c>
      <c r="C368" s="79" t="s">
        <v>72</v>
      </c>
    </row>
    <row r="369" spans="2:3" x14ac:dyDescent="0.25">
      <c r="B369" s="79" t="s">
        <v>519</v>
      </c>
      <c r="C369" s="79" t="s">
        <v>72</v>
      </c>
    </row>
    <row r="370" spans="2:3" x14ac:dyDescent="0.25">
      <c r="B370" s="79" t="s">
        <v>822</v>
      </c>
      <c r="C370" s="79" t="s">
        <v>695</v>
      </c>
    </row>
    <row r="371" spans="2:3" x14ac:dyDescent="0.25">
      <c r="B371" s="79" t="s">
        <v>774</v>
      </c>
      <c r="C371" s="79" t="s">
        <v>694</v>
      </c>
    </row>
    <row r="372" spans="2:3" x14ac:dyDescent="0.25">
      <c r="B372" s="79" t="s">
        <v>521</v>
      </c>
      <c r="C372" s="79" t="s">
        <v>106</v>
      </c>
    </row>
    <row r="373" spans="2:3" x14ac:dyDescent="0.25">
      <c r="B373" s="79" t="s">
        <v>523</v>
      </c>
      <c r="C373" s="79" t="s">
        <v>73</v>
      </c>
    </row>
    <row r="374" spans="2:3" x14ac:dyDescent="0.25">
      <c r="B374" s="79" t="s">
        <v>434</v>
      </c>
      <c r="C374" s="79" t="s">
        <v>435</v>
      </c>
    </row>
    <row r="375" spans="2:3" x14ac:dyDescent="0.25">
      <c r="B375" s="79" t="s">
        <v>436</v>
      </c>
      <c r="C375" s="79" t="s">
        <v>435</v>
      </c>
    </row>
    <row r="376" spans="2:3" x14ac:dyDescent="0.25">
      <c r="B376" s="79" t="s">
        <v>1095</v>
      </c>
      <c r="C376" s="79" t="s">
        <v>1065</v>
      </c>
    </row>
    <row r="377" spans="2:3" x14ac:dyDescent="0.25">
      <c r="B377" s="79" t="s">
        <v>772</v>
      </c>
      <c r="C377" s="79" t="s">
        <v>693</v>
      </c>
    </row>
    <row r="378" spans="2:3" x14ac:dyDescent="0.25">
      <c r="B378" s="79" t="s">
        <v>853</v>
      </c>
      <c r="C378" s="79" t="s">
        <v>96</v>
      </c>
    </row>
    <row r="379" spans="2:3" x14ac:dyDescent="0.25">
      <c r="B379" s="79" t="s">
        <v>851</v>
      </c>
      <c r="C379" s="79" t="s">
        <v>96</v>
      </c>
    </row>
    <row r="380" spans="2:3" x14ac:dyDescent="0.25">
      <c r="B380" s="79" t="s">
        <v>820</v>
      </c>
      <c r="C380" s="79" t="s">
        <v>96</v>
      </c>
    </row>
    <row r="381" spans="2:3" x14ac:dyDescent="0.25">
      <c r="B381" s="79" t="s">
        <v>818</v>
      </c>
      <c r="C381" s="79" t="s">
        <v>96</v>
      </c>
    </row>
    <row r="382" spans="2:3" x14ac:dyDescent="0.25">
      <c r="B382" s="79" t="s">
        <v>770</v>
      </c>
      <c r="C382" s="79" t="s">
        <v>96</v>
      </c>
    </row>
    <row r="383" spans="2:3" x14ac:dyDescent="0.25">
      <c r="B383" s="79" t="s">
        <v>816</v>
      </c>
      <c r="C383" s="79" t="s">
        <v>96</v>
      </c>
    </row>
    <row r="384" spans="2:3" x14ac:dyDescent="0.25">
      <c r="B384" s="79" t="s">
        <v>814</v>
      </c>
      <c r="C384" s="79" t="s">
        <v>96</v>
      </c>
    </row>
    <row r="385" spans="2:3" x14ac:dyDescent="0.25">
      <c r="B385" s="79" t="s">
        <v>768</v>
      </c>
      <c r="C385" s="79" t="s">
        <v>96</v>
      </c>
    </row>
    <row r="386" spans="2:3" x14ac:dyDescent="0.25">
      <c r="B386" s="79" t="s">
        <v>768</v>
      </c>
      <c r="C386" s="79" t="s">
        <v>769</v>
      </c>
    </row>
    <row r="387" spans="2:3" x14ac:dyDescent="0.25">
      <c r="B387" s="79" t="s">
        <v>812</v>
      </c>
      <c r="C387" s="79" t="s">
        <v>692</v>
      </c>
    </row>
    <row r="388" spans="2:3" x14ac:dyDescent="0.25">
      <c r="B388" s="79" t="s">
        <v>810</v>
      </c>
      <c r="C388" s="79" t="s">
        <v>691</v>
      </c>
    </row>
    <row r="389" spans="2:3" x14ac:dyDescent="0.25">
      <c r="B389" s="79" t="s">
        <v>767</v>
      </c>
      <c r="C389" s="79" t="s">
        <v>690</v>
      </c>
    </row>
    <row r="390" spans="2:3" x14ac:dyDescent="0.25">
      <c r="B390" s="79" t="s">
        <v>765</v>
      </c>
      <c r="C390" s="79" t="s">
        <v>690</v>
      </c>
    </row>
    <row r="391" spans="2:3" x14ac:dyDescent="0.25">
      <c r="B391" s="79" t="s">
        <v>764</v>
      </c>
      <c r="C391" s="79" t="s">
        <v>689</v>
      </c>
    </row>
    <row r="392" spans="2:3" x14ac:dyDescent="0.25">
      <c r="B392" s="79" t="s">
        <v>437</v>
      </c>
      <c r="C392" s="79" t="s">
        <v>438</v>
      </c>
    </row>
    <row r="393" spans="2:3" x14ac:dyDescent="0.25">
      <c r="B393" s="79" t="s">
        <v>808</v>
      </c>
      <c r="C393" s="79" t="s">
        <v>809</v>
      </c>
    </row>
    <row r="394" spans="2:3" x14ac:dyDescent="0.25">
      <c r="B394" s="79" t="s">
        <v>806</v>
      </c>
      <c r="C394" s="79" t="s">
        <v>807</v>
      </c>
    </row>
    <row r="395" spans="2:3" x14ac:dyDescent="0.25">
      <c r="B395" s="79" t="s">
        <v>1096</v>
      </c>
      <c r="C395" s="79" t="s">
        <v>1066</v>
      </c>
    </row>
    <row r="396" spans="2:3" x14ac:dyDescent="0.25">
      <c r="B396" s="79" t="s">
        <v>439</v>
      </c>
      <c r="C396" s="79" t="s">
        <v>440</v>
      </c>
    </row>
    <row r="397" spans="2:3" x14ac:dyDescent="0.25">
      <c r="B397" s="79" t="s">
        <v>441</v>
      </c>
      <c r="C397" s="79" t="s">
        <v>44</v>
      </c>
    </row>
    <row r="398" spans="2:3" x14ac:dyDescent="0.25">
      <c r="B398" s="79" t="s">
        <v>804</v>
      </c>
      <c r="C398" s="79" t="s">
        <v>96</v>
      </c>
    </row>
    <row r="399" spans="2:3" x14ac:dyDescent="0.25">
      <c r="B399" s="79" t="s">
        <v>525</v>
      </c>
      <c r="C399" s="79" t="s">
        <v>74</v>
      </c>
    </row>
    <row r="400" spans="2:3" x14ac:dyDescent="0.25">
      <c r="B400" s="79" t="s">
        <v>527</v>
      </c>
      <c r="C400" s="79" t="s">
        <v>75</v>
      </c>
    </row>
    <row r="401" spans="2:3" x14ac:dyDescent="0.25">
      <c r="B401" s="79" t="s">
        <v>850</v>
      </c>
      <c r="C401" s="79" t="s">
        <v>686</v>
      </c>
    </row>
    <row r="402" spans="2:3" x14ac:dyDescent="0.25">
      <c r="B402" s="79" t="s">
        <v>849</v>
      </c>
      <c r="C402" s="79" t="s">
        <v>685</v>
      </c>
    </row>
    <row r="403" spans="2:3" x14ac:dyDescent="0.25">
      <c r="B403" s="79" t="s">
        <v>528</v>
      </c>
      <c r="C403" s="79" t="s">
        <v>99</v>
      </c>
    </row>
    <row r="404" spans="2:3" x14ac:dyDescent="0.25">
      <c r="B404" s="79" t="s">
        <v>763</v>
      </c>
      <c r="C404" s="79" t="s">
        <v>683</v>
      </c>
    </row>
    <row r="405" spans="2:3" x14ac:dyDescent="0.25">
      <c r="B405" s="79" t="s">
        <v>442</v>
      </c>
      <c r="C405" s="79" t="s">
        <v>443</v>
      </c>
    </row>
    <row r="406" spans="2:3" x14ac:dyDescent="0.25">
      <c r="B406" s="79" t="s">
        <v>761</v>
      </c>
      <c r="C406" s="79" t="s">
        <v>682</v>
      </c>
    </row>
    <row r="407" spans="2:3" x14ac:dyDescent="0.25">
      <c r="B407" s="79" t="s">
        <v>848</v>
      </c>
      <c r="C407" s="79" t="s">
        <v>681</v>
      </c>
    </row>
    <row r="408" spans="2:3" x14ac:dyDescent="0.25">
      <c r="B408" s="79" t="s">
        <v>592</v>
      </c>
      <c r="C408" s="79" t="s">
        <v>118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112"/>
  <sheetViews>
    <sheetView showOutlineSymbols="0" zoomScaleNormal="100" workbookViewId="0">
      <pane xSplit="2" ySplit="13" topLeftCell="L14" activePane="bottomRight" state="frozen"/>
      <selection activeCell="E1" sqref="E1:O1048576"/>
      <selection pane="topRight" activeCell="E1" sqref="E1:O1048576"/>
      <selection pane="bottomLeft" activeCell="E1" sqref="E1:O1048576"/>
      <selection pane="bottomRight" activeCell="E1" sqref="E1:O1048576"/>
    </sheetView>
  </sheetViews>
  <sheetFormatPr defaultColWidth="12.6640625" defaultRowHeight="13.2" x14ac:dyDescent="0.25"/>
  <cols>
    <col min="1" max="1" width="4.6640625" style="7" customWidth="1"/>
    <col min="2" max="2" width="54.6640625" style="2" customWidth="1"/>
    <col min="3" max="4" width="15.6640625" style="2" customWidth="1"/>
    <col min="5" max="7" width="15.6640625" style="2" hidden="1" customWidth="1"/>
    <col min="8" max="8" width="2.6640625" style="2" hidden="1" customWidth="1"/>
    <col min="9" max="11" width="15.6640625" style="2" hidden="1" customWidth="1"/>
    <col min="12" max="12" width="2.6640625" style="2" hidden="1" customWidth="1"/>
    <col min="13" max="15" width="15.6640625" style="2" hidden="1" customWidth="1"/>
    <col min="16" max="16" width="2.6640625" style="2" customWidth="1"/>
    <col min="17" max="19" width="15.6640625" style="2" customWidth="1"/>
    <col min="20" max="16384" width="12.6640625" style="2"/>
  </cols>
  <sheetData>
    <row r="1" spans="1:19" x14ac:dyDescent="0.25">
      <c r="B1" s="20" t="s">
        <v>1456</v>
      </c>
      <c r="G1" s="1"/>
      <c r="H1" s="1"/>
      <c r="I1" s="1"/>
      <c r="J1" s="1"/>
      <c r="K1" s="1"/>
      <c r="L1" s="1"/>
      <c r="S1" s="1"/>
    </row>
    <row r="2" spans="1:19" x14ac:dyDescent="0.25">
      <c r="B2" s="20" t="s">
        <v>0</v>
      </c>
      <c r="G2" s="1"/>
      <c r="H2" s="1"/>
      <c r="I2" s="1"/>
      <c r="J2" s="1"/>
      <c r="K2" s="1"/>
      <c r="L2" s="1"/>
      <c r="S2" s="3"/>
    </row>
    <row r="3" spans="1:19" x14ac:dyDescent="0.25">
      <c r="B3" s="20" t="s">
        <v>639</v>
      </c>
    </row>
    <row r="4" spans="1:19" x14ac:dyDescent="0.25">
      <c r="G4" s="8" t="s">
        <v>1</v>
      </c>
      <c r="H4" s="8"/>
      <c r="I4" s="8"/>
      <c r="J4" s="8"/>
      <c r="K4" s="8"/>
      <c r="L4" s="8"/>
    </row>
    <row r="5" spans="1:19" x14ac:dyDescent="0.25">
      <c r="B5" s="9"/>
    </row>
    <row r="8" spans="1:19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4" t="s">
        <v>57</v>
      </c>
      <c r="O8" s="4" t="s">
        <v>58</v>
      </c>
      <c r="Q8" s="4" t="s">
        <v>59</v>
      </c>
      <c r="R8" s="4" t="s">
        <v>60</v>
      </c>
      <c r="S8" s="4" t="s">
        <v>61</v>
      </c>
    </row>
    <row r="10" spans="1:19" x14ac:dyDescent="0.2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63</v>
      </c>
      <c r="J10" s="10"/>
      <c r="K10" s="10"/>
      <c r="L10" s="12"/>
      <c r="M10" s="52" t="s">
        <v>599</v>
      </c>
      <c r="N10" s="10"/>
      <c r="O10" s="10"/>
      <c r="Q10" s="52" t="s">
        <v>650</v>
      </c>
      <c r="R10" s="10"/>
      <c r="S10" s="10"/>
    </row>
    <row r="11" spans="1:19" x14ac:dyDescent="0.2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1:19" x14ac:dyDescent="0.2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1:19" x14ac:dyDescent="0.25">
      <c r="B13" s="4" t="s">
        <v>18</v>
      </c>
      <c r="C13" s="4" t="s">
        <v>598</v>
      </c>
      <c r="D13" s="4" t="s">
        <v>649</v>
      </c>
      <c r="E13" s="4" t="str">
        <f>C13</f>
        <v>OF 12-31-15</v>
      </c>
      <c r="F13" s="4" t="str">
        <f>D13</f>
        <v>OF 12-31-16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4" spans="1:19" x14ac:dyDescent="0.2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9" x14ac:dyDescent="0.25">
      <c r="A15" s="16">
        <v>1</v>
      </c>
      <c r="B15" s="3" t="s">
        <v>23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16">
        <f t="shared" ref="A16:A79" si="0">A15+1</f>
        <v>2</v>
      </c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16">
        <f t="shared" si="0"/>
        <v>3</v>
      </c>
      <c r="B17" s="3" t="s">
        <v>80</v>
      </c>
      <c r="C17" s="5">
        <f>SUM(M17:O17)</f>
        <v>59301295</v>
      </c>
      <c r="D17" s="5">
        <f>SUM(Q17:S17)</f>
        <v>57180223.950000003</v>
      </c>
      <c r="E17" s="5"/>
      <c r="F17" s="5"/>
      <c r="G17" s="5">
        <f t="shared" ref="G17:G21" si="1">ROUND(SUM(C17:F17)/2,0)</f>
        <v>58240759</v>
      </c>
      <c r="H17" s="5"/>
      <c r="I17" s="5">
        <f>(M17+Q17)/2</f>
        <v>58240759.475000001</v>
      </c>
      <c r="J17" s="5">
        <f>(N17+R17)/2</f>
        <v>0</v>
      </c>
      <c r="K17" s="5">
        <f>(O17+S17)/2</f>
        <v>0</v>
      </c>
      <c r="L17" s="5"/>
      <c r="M17" s="22">
        <v>59301295</v>
      </c>
      <c r="N17" s="22">
        <v>0</v>
      </c>
      <c r="O17" s="22">
        <v>0</v>
      </c>
      <c r="P17" s="5"/>
      <c r="Q17" s="22">
        <v>57180223.950000003</v>
      </c>
      <c r="R17" s="22">
        <v>0</v>
      </c>
      <c r="S17" s="22">
        <v>0</v>
      </c>
    </row>
    <row r="18" spans="1:19" x14ac:dyDescent="0.25">
      <c r="A18" s="16">
        <f t="shared" si="0"/>
        <v>4</v>
      </c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16">
        <f t="shared" si="0"/>
        <v>5</v>
      </c>
      <c r="B19" s="1" t="s">
        <v>25</v>
      </c>
      <c r="C19" s="5">
        <v>0</v>
      </c>
      <c r="D19" s="5">
        <v>0</v>
      </c>
      <c r="E19" s="5">
        <f t="shared" ref="E19:F21" si="2">-C19</f>
        <v>0</v>
      </c>
      <c r="F19" s="5">
        <f t="shared" si="2"/>
        <v>0</v>
      </c>
      <c r="G19" s="5">
        <f t="shared" si="1"/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16">
        <f t="shared" si="0"/>
        <v>6</v>
      </c>
      <c r="B20" s="1" t="s">
        <v>26</v>
      </c>
      <c r="C20" s="5">
        <v>0</v>
      </c>
      <c r="D20" s="5">
        <v>0</v>
      </c>
      <c r="E20" s="5">
        <f t="shared" si="2"/>
        <v>0</v>
      </c>
      <c r="F20" s="5">
        <f t="shared" si="2"/>
        <v>0</v>
      </c>
      <c r="G20" s="5">
        <f t="shared" si="1"/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16">
        <f t="shared" si="0"/>
        <v>7</v>
      </c>
      <c r="B21" s="1" t="s">
        <v>27</v>
      </c>
      <c r="C21" s="5">
        <v>0</v>
      </c>
      <c r="D21" s="5">
        <v>0</v>
      </c>
      <c r="E21" s="5">
        <f t="shared" si="2"/>
        <v>0</v>
      </c>
      <c r="F21" s="5">
        <f t="shared" si="2"/>
        <v>0</v>
      </c>
      <c r="G21" s="5">
        <f t="shared" si="1"/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16">
        <f t="shared" si="0"/>
        <v>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3.8" thickBot="1" x14ac:dyDescent="0.3">
      <c r="A23" s="16">
        <f t="shared" si="0"/>
        <v>9</v>
      </c>
      <c r="B23" s="3" t="s">
        <v>28</v>
      </c>
      <c r="C23" s="17">
        <f>SUM(C17:C22)</f>
        <v>59301295</v>
      </c>
      <c r="D23" s="17">
        <f>SUM(D17:D22)</f>
        <v>57180223.950000003</v>
      </c>
      <c r="E23" s="17">
        <f>SUM(E17:E22)</f>
        <v>0</v>
      </c>
      <c r="F23" s="17">
        <f>SUM(F17:F22)</f>
        <v>0</v>
      </c>
      <c r="G23" s="17">
        <f>SUM(G17:G22)</f>
        <v>58240759</v>
      </c>
      <c r="H23" s="5"/>
      <c r="I23" s="17">
        <f>SUM(I17:I22)</f>
        <v>58240759.475000001</v>
      </c>
      <c r="J23" s="17">
        <f>SUM(J17:J22)</f>
        <v>0</v>
      </c>
      <c r="K23" s="17">
        <f>SUM(K17:K22)</f>
        <v>0</v>
      </c>
      <c r="L23" s="5"/>
      <c r="M23" s="17">
        <f>SUM(M17:M22)</f>
        <v>59301295</v>
      </c>
      <c r="N23" s="17">
        <f>SUM(N17:N22)</f>
        <v>0</v>
      </c>
      <c r="O23" s="17">
        <f>SUM(O17:O22)</f>
        <v>0</v>
      </c>
      <c r="P23" s="5"/>
      <c r="Q23" s="17">
        <f>SUM(Q17:Q22)</f>
        <v>57180223.950000003</v>
      </c>
      <c r="R23" s="17">
        <f>SUM(R17:R22)</f>
        <v>0</v>
      </c>
      <c r="S23" s="17">
        <f>SUM(S17:S22)</f>
        <v>0</v>
      </c>
    </row>
    <row r="24" spans="1:19" ht="13.8" thickTop="1" x14ac:dyDescent="0.25">
      <c r="A24" s="16">
        <f t="shared" si="0"/>
        <v>10</v>
      </c>
      <c r="C24" s="18"/>
      <c r="D24" s="18"/>
      <c r="E24" s="18"/>
      <c r="F24" s="18"/>
      <c r="G24" s="18"/>
      <c r="H24" s="5"/>
      <c r="I24" s="18"/>
      <c r="J24" s="18"/>
      <c r="K24" s="18"/>
      <c r="L24" s="5"/>
      <c r="M24" s="18"/>
      <c r="N24" s="18"/>
      <c r="O24" s="18"/>
      <c r="P24" s="5"/>
      <c r="Q24" s="18"/>
      <c r="R24" s="18"/>
      <c r="S24" s="18"/>
    </row>
    <row r="25" spans="1:19" x14ac:dyDescent="0.25">
      <c r="A25" s="16">
        <f t="shared" si="0"/>
        <v>11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16">
        <f t="shared" si="0"/>
        <v>12</v>
      </c>
      <c r="B26" s="1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s="16">
        <f t="shared" si="0"/>
        <v>13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5">
      <c r="A28" s="16">
        <f t="shared" si="0"/>
        <v>14</v>
      </c>
      <c r="B28" s="3" t="s">
        <v>82</v>
      </c>
      <c r="C28" s="5">
        <f>SUM(M28:O28)</f>
        <v>130687909.25</v>
      </c>
      <c r="D28" s="5">
        <f>SUM(Q28:S28)</f>
        <v>101347259.90000001</v>
      </c>
      <c r="E28" s="5"/>
      <c r="F28" s="5"/>
      <c r="G28" s="5">
        <f t="shared" ref="G28:G47" si="3">ROUND(SUM(C28:F28)/2,0)</f>
        <v>116017585</v>
      </c>
      <c r="H28" s="5"/>
      <c r="I28" s="5">
        <f>ROUND((M28+Q28)/2,0)</f>
        <v>71645344</v>
      </c>
      <c r="J28" s="5">
        <f>ROUND((N28+R28)/2,0)</f>
        <v>24177557</v>
      </c>
      <c r="K28" s="5">
        <f>ROUND((O28+S28)/2,0)</f>
        <v>20194683</v>
      </c>
      <c r="L28" s="5"/>
      <c r="M28" s="27">
        <f>SUMIF(WPCO_2821001!$A$16:$A$28,$B28,WPCO_2821001!$K$16:$K$28)*-1</f>
        <v>87474151</v>
      </c>
      <c r="N28" s="27">
        <f>SUMIF(WPCO_2821001!$A$29:$A$40,$B28,WPCO_2821001!$K$29:$K$40)*-1</f>
        <v>23635360.25</v>
      </c>
      <c r="O28" s="27">
        <f>SUMIF(WPCO_2821001!$A$3:$A$15,$B28,WPCO_2821001!$K$3:$K$15)*-1</f>
        <v>19578398</v>
      </c>
      <c r="P28" s="5"/>
      <c r="Q28" s="27">
        <f>SUMIF(WPCO_2821001!$A$16:$A$28,$B28,WPCO_2821001!$L$16:$L$28)*-1</f>
        <v>55816537.899999999</v>
      </c>
      <c r="R28" s="27">
        <f>SUMIF(WPCO_2821001!$A$29:$A$40,$B28,WPCO_2821001!$L$29:$L$40)*-1</f>
        <v>24719754.100000001</v>
      </c>
      <c r="S28" s="27">
        <f>SUMIF(WPCO_2821001!$A$3:$A$15,$B28,WPCO_2821001!$L$3:$L$15)*-1</f>
        <v>20810967.899999999</v>
      </c>
    </row>
    <row r="29" spans="1:19" x14ac:dyDescent="0.25">
      <c r="A29" s="16">
        <f t="shared" si="0"/>
        <v>15</v>
      </c>
      <c r="B29" s="3" t="s">
        <v>155</v>
      </c>
      <c r="C29" s="5">
        <f t="shared" ref="C29:C43" si="4">SUM(M29:O29)</f>
        <v>2913.05</v>
      </c>
      <c r="D29" s="5">
        <f t="shared" ref="D29:D43" si="5">SUM(Q29:S29)</f>
        <v>2429.3500000000004</v>
      </c>
      <c r="E29" s="5"/>
      <c r="F29" s="5"/>
      <c r="G29" s="5">
        <f t="shared" si="3"/>
        <v>2671</v>
      </c>
      <c r="H29" s="5"/>
      <c r="I29" s="5">
        <f t="shared" ref="I29:K44" si="6">ROUND((M29+Q29)/2,0)</f>
        <v>0</v>
      </c>
      <c r="J29" s="5">
        <f t="shared" si="6"/>
        <v>1301</v>
      </c>
      <c r="K29" s="5">
        <f t="shared" si="6"/>
        <v>1370</v>
      </c>
      <c r="L29" s="5"/>
      <c r="M29" s="27">
        <f>SUMIF(WPCO_2821001!$A$16:$A$28,$B29,WPCO_2821001!$K$16:$K$28)*-1</f>
        <v>0</v>
      </c>
      <c r="N29" s="27">
        <f>SUMIF(WPCO_2821001!$A$29:$A$40,$B29,WPCO_2821001!$K$29:$K$40)*-1</f>
        <v>1419.25</v>
      </c>
      <c r="O29" s="27">
        <f>SUMIF(WPCO_2821001!$A$3:$A$15,$B29,WPCO_2821001!$K$3:$K$15)*-1</f>
        <v>1493.8</v>
      </c>
      <c r="P29" s="5"/>
      <c r="Q29" s="27">
        <f>SUMIF(WPCO_2821001!$A$16:$A$28,$B29,WPCO_2821001!$L$16:$L$28)*-1</f>
        <v>0</v>
      </c>
      <c r="R29" s="27">
        <f>SUMIF(WPCO_2821001!$A$29:$A$40,$B29,WPCO_2821001!$L$29:$L$40)*-1</f>
        <v>1183.7</v>
      </c>
      <c r="S29" s="27">
        <f>SUMIF(WPCO_2821001!$A$3:$A$15,$B29,WPCO_2821001!$L$3:$L$15)*-1</f>
        <v>1245.6500000000001</v>
      </c>
    </row>
    <row r="30" spans="1:19" x14ac:dyDescent="0.25">
      <c r="A30" s="16">
        <f t="shared" si="0"/>
        <v>16</v>
      </c>
      <c r="B30" s="3" t="s">
        <v>97</v>
      </c>
      <c r="C30" s="5">
        <f t="shared" si="4"/>
        <v>2538.5500000000002</v>
      </c>
      <c r="D30" s="5">
        <f t="shared" si="5"/>
        <v>2538.5500000000002</v>
      </c>
      <c r="E30" s="5"/>
      <c r="F30" s="5"/>
      <c r="G30" s="5">
        <f t="shared" si="3"/>
        <v>2539</v>
      </c>
      <c r="H30" s="5"/>
      <c r="I30" s="5">
        <f t="shared" si="6"/>
        <v>0</v>
      </c>
      <c r="J30" s="5">
        <f t="shared" si="6"/>
        <v>2539</v>
      </c>
      <c r="K30" s="5">
        <f t="shared" si="6"/>
        <v>0</v>
      </c>
      <c r="L30" s="5"/>
      <c r="M30" s="27">
        <f>SUMIF(WPCO_2821001!$A$16:$A$28,$B30,WPCO_2821001!$K$16:$K$28)*-1</f>
        <v>0</v>
      </c>
      <c r="N30" s="27">
        <f>SUMIF(WPCO_2821001!$A$29:$A$40,$B30,WPCO_2821001!$K$29:$K$40)*-1</f>
        <v>2538.5500000000002</v>
      </c>
      <c r="O30" s="27">
        <f>SUMIF(WPCO_2821001!$A$3:$A$15,$B30,WPCO_2821001!$K$3:$K$15)*-1</f>
        <v>0</v>
      </c>
      <c r="P30" s="5"/>
      <c r="Q30" s="27">
        <f>SUMIF(WPCO_2821001!$A$16:$A$28,$B30,WPCO_2821001!$L$16:$L$28)*-1</f>
        <v>0</v>
      </c>
      <c r="R30" s="27">
        <f>SUMIF(WPCO_2821001!$A$29:$A$40,$B30,WPCO_2821001!$L$29:$L$40)*-1</f>
        <v>2538.5500000000002</v>
      </c>
      <c r="S30" s="27">
        <f>SUMIF(WPCO_2821001!$A$3:$A$15,$B30,WPCO_2821001!$L$3:$L$15)*-1</f>
        <v>0</v>
      </c>
    </row>
    <row r="31" spans="1:19" x14ac:dyDescent="0.25">
      <c r="A31" s="16">
        <f t="shared" si="0"/>
        <v>17</v>
      </c>
      <c r="B31" s="3" t="s">
        <v>157</v>
      </c>
      <c r="C31" s="5">
        <f t="shared" si="4"/>
        <v>4823.7</v>
      </c>
      <c r="D31" s="5">
        <f t="shared" si="5"/>
        <v>4042.85</v>
      </c>
      <c r="E31" s="5"/>
      <c r="F31" s="5"/>
      <c r="G31" s="5">
        <f t="shared" si="3"/>
        <v>4433</v>
      </c>
      <c r="H31" s="5"/>
      <c r="I31" s="5">
        <f t="shared" si="6"/>
        <v>0</v>
      </c>
      <c r="J31" s="5">
        <f t="shared" si="6"/>
        <v>0</v>
      </c>
      <c r="K31" s="5">
        <f t="shared" si="6"/>
        <v>4433</v>
      </c>
      <c r="L31" s="5"/>
      <c r="M31" s="27">
        <f>SUMIF(WPCO_2821001!$A$16:$A$28,$B31,WPCO_2821001!$K$16:$K$28)*-1</f>
        <v>0</v>
      </c>
      <c r="N31" s="27">
        <f>SUMIF(WPCO_2821001!$A$29:$A$40,$B31,WPCO_2821001!$K$29:$K$40)*-1</f>
        <v>0</v>
      </c>
      <c r="O31" s="27">
        <f>SUMIF(WPCO_2821001!$A$3:$A$15,$B31,WPCO_2821001!$K$3:$K$15)*-1</f>
        <v>4823.7</v>
      </c>
      <c r="P31" s="5"/>
      <c r="Q31" s="27">
        <f>SUMIF(WPCO_2821001!$A$16:$A$28,$B31,WPCO_2821001!$L$16:$L$28)*-1</f>
        <v>0</v>
      </c>
      <c r="R31" s="27">
        <f>SUMIF(WPCO_2821001!$A$29:$A$40,$B31,WPCO_2821001!$L$29:$L$40)*-1</f>
        <v>0</v>
      </c>
      <c r="S31" s="27">
        <f>SUMIF(WPCO_2821001!$A$3:$A$15,$B31,WPCO_2821001!$L$3:$L$15)*-1</f>
        <v>4042.85</v>
      </c>
    </row>
    <row r="32" spans="1:19" x14ac:dyDescent="0.25">
      <c r="A32" s="16">
        <f t="shared" si="0"/>
        <v>18</v>
      </c>
      <c r="B32" s="53" t="s">
        <v>169</v>
      </c>
      <c r="C32" s="54">
        <f t="shared" si="4"/>
        <v>554644.59</v>
      </c>
      <c r="D32" s="54">
        <f t="shared" si="5"/>
        <v>1702077.6199999999</v>
      </c>
      <c r="E32" s="54"/>
      <c r="F32" s="54"/>
      <c r="G32" s="54">
        <f t="shared" si="3"/>
        <v>1128361</v>
      </c>
      <c r="H32" s="54"/>
      <c r="I32" s="54">
        <f t="shared" si="6"/>
        <v>1111171</v>
      </c>
      <c r="J32" s="54">
        <f t="shared" si="6"/>
        <v>18694</v>
      </c>
      <c r="K32" s="54">
        <f t="shared" si="6"/>
        <v>-1504</v>
      </c>
      <c r="L32" s="54"/>
      <c r="M32" s="54">
        <f>SUMIF(WPCO_2821001!$A$16:$A$28,$B32,WPCO_2821001!$K$16:$K$28)*-1</f>
        <v>556806.86</v>
      </c>
      <c r="N32" s="54">
        <f>SUMIF(WPCO_2821001!$A$29:$A$40,$B32,WPCO_2821001!$K$29:$K$40)*-1</f>
        <v>-761.97</v>
      </c>
      <c r="O32" s="54">
        <f>SUMIF(WPCO_2821001!$A$3:$A$15,$B32,WPCO_2821001!$K$3:$K$15)*-1</f>
        <v>-1400.3</v>
      </c>
      <c r="P32" s="54"/>
      <c r="Q32" s="54">
        <f>SUMIF(WPCO_2821001!$A$16:$A$28,$B32,WPCO_2821001!$L$16:$L$28)*-1</f>
        <v>1665535.27</v>
      </c>
      <c r="R32" s="54">
        <f>SUMIF(WPCO_2821001!$A$29:$A$40,$B32,WPCO_2821001!$L$29:$L$40)*-1</f>
        <v>38150.129999999997</v>
      </c>
      <c r="S32" s="54">
        <f>SUMIF(WPCO_2821001!$A$3:$A$15,$B32,WPCO_2821001!$L$3:$L$15)*-1</f>
        <v>-1607.78</v>
      </c>
    </row>
    <row r="33" spans="1:19" x14ac:dyDescent="0.25">
      <c r="A33" s="16">
        <f t="shared" si="0"/>
        <v>19</v>
      </c>
      <c r="B33" s="3" t="s">
        <v>643</v>
      </c>
      <c r="C33" s="5">
        <f t="shared" ref="C33" si="7">SUM(M33:O33)</f>
        <v>0</v>
      </c>
      <c r="D33" s="5">
        <f t="shared" si="5"/>
        <v>4567395.25</v>
      </c>
      <c r="E33" s="5"/>
      <c r="F33" s="5"/>
      <c r="G33" s="5">
        <f t="shared" si="3"/>
        <v>2283698</v>
      </c>
      <c r="H33" s="5"/>
      <c r="I33" s="5">
        <f t="shared" si="6"/>
        <v>2283698</v>
      </c>
      <c r="J33" s="5">
        <f t="shared" si="6"/>
        <v>0</v>
      </c>
      <c r="K33" s="5">
        <f t="shared" si="6"/>
        <v>0</v>
      </c>
      <c r="L33" s="5"/>
      <c r="M33" s="27">
        <f>SUMIF(WPCO_2821001!$A$16:$A$28,$B33,WPCO_2821001!$K$16:$K$28)*-1</f>
        <v>0</v>
      </c>
      <c r="N33" s="27">
        <f>SUMIF(WPCO_2821001!$A$29:$A$40,$B33,WPCO_2821001!$K$29:$K$40)*-1</f>
        <v>0</v>
      </c>
      <c r="O33" s="27">
        <f>SUMIF(WPCO_2821001!$A$3:$A$15,$B33,WPCO_2821001!$K$3:$K$15)*-1</f>
        <v>0</v>
      </c>
      <c r="P33" s="5"/>
      <c r="Q33" s="27">
        <f>SUMIF(WPCO_2821001!$A$16:$A$28,$B33,WPCO_2821001!$L$16:$L$28)*-1</f>
        <v>4567395.25</v>
      </c>
      <c r="R33" s="27">
        <f>SUMIF(WPCO_2821001!$A$29:$A$40,$B33,WPCO_2821001!$L$29:$L$40)*-1</f>
        <v>0</v>
      </c>
      <c r="S33" s="27">
        <f>SUMIF(WPCO_2821001!$A$3:$A$15,$B33,WPCO_2821001!$L$3:$L$15)*-1</f>
        <v>0</v>
      </c>
    </row>
    <row r="34" spans="1:19" x14ac:dyDescent="0.25">
      <c r="A34" s="16">
        <f t="shared" si="0"/>
        <v>20</v>
      </c>
      <c r="B34" s="3" t="s">
        <v>66</v>
      </c>
      <c r="C34" s="5">
        <f t="shared" si="4"/>
        <v>7418399</v>
      </c>
      <c r="D34" s="5">
        <f t="shared" si="5"/>
        <v>0</v>
      </c>
      <c r="E34" s="5"/>
      <c r="F34" s="5"/>
      <c r="G34" s="5">
        <f t="shared" si="3"/>
        <v>3709200</v>
      </c>
      <c r="H34" s="5"/>
      <c r="I34" s="5">
        <f t="shared" si="6"/>
        <v>3709200</v>
      </c>
      <c r="J34" s="5">
        <f t="shared" si="6"/>
        <v>0</v>
      </c>
      <c r="K34" s="5">
        <f t="shared" si="6"/>
        <v>0</v>
      </c>
      <c r="L34" s="5"/>
      <c r="M34" s="27">
        <f>SUMIF(WPCO_2821001!$A$16:$A$28,$B34,WPCO_2821001!$K$16:$K$28)*-1</f>
        <v>7418399</v>
      </c>
      <c r="N34" s="27">
        <f>SUMIF(WPCO_2821001!$A$29:$A$40,$B34,WPCO_2821001!$K$29:$K$40)*-1</f>
        <v>0</v>
      </c>
      <c r="O34" s="27">
        <f>SUMIF(WPCO_2821001!$A$3:$A$15,$B34,WPCO_2821001!$K$3:$K$15)*-1</f>
        <v>0</v>
      </c>
      <c r="P34" s="5"/>
      <c r="Q34" s="27">
        <f>SUMIF(WPCO_2821001!$A$16:$A$28,$B34,WPCO_2821001!$L$16:$L$28)*-1</f>
        <v>0</v>
      </c>
      <c r="R34" s="27">
        <f>SUMIF(WPCO_2821001!$A$29:$A$40,$B34,WPCO_2821001!$L$29:$L$40)*-1</f>
        <v>0</v>
      </c>
      <c r="S34" s="27">
        <f>SUMIF(WPCO_2821001!$A$3:$A$15,$B34,WPCO_2821001!$L$3:$L$15)*-1</f>
        <v>0</v>
      </c>
    </row>
    <row r="35" spans="1:19" x14ac:dyDescent="0.25">
      <c r="A35" s="16">
        <f t="shared" si="0"/>
        <v>21</v>
      </c>
      <c r="B35" s="3" t="s">
        <v>98</v>
      </c>
      <c r="C35" s="5">
        <f t="shared" si="4"/>
        <v>2117415.02</v>
      </c>
      <c r="D35" s="5">
        <f t="shared" si="5"/>
        <v>3182510.7199999997</v>
      </c>
      <c r="E35" s="5"/>
      <c r="F35" s="5"/>
      <c r="G35" s="5">
        <f t="shared" si="3"/>
        <v>2649963</v>
      </c>
      <c r="H35" s="5"/>
      <c r="I35" s="5">
        <f t="shared" si="6"/>
        <v>465596</v>
      </c>
      <c r="J35" s="5">
        <f t="shared" si="6"/>
        <v>239051</v>
      </c>
      <c r="K35" s="5">
        <f t="shared" si="6"/>
        <v>1945316</v>
      </c>
      <c r="L35" s="5"/>
      <c r="M35" s="27">
        <f>SUMIF(WPCO_2821001!$A$16:$A$28,$B35,WPCO_2821001!$K$16:$K$28)*-1</f>
        <v>0</v>
      </c>
      <c r="N35" s="27">
        <f>SUMIF(WPCO_2821001!$A$29:$A$40,$B35,WPCO_2821001!$K$29:$K$40)*-1</f>
        <v>240103.3</v>
      </c>
      <c r="O35" s="27">
        <f>SUMIF(WPCO_2821001!$A$3:$A$15,$B35,WPCO_2821001!$K$3:$K$15)*-1</f>
        <v>1877311.7200000002</v>
      </c>
      <c r="P35" s="5"/>
      <c r="Q35" s="27">
        <f>SUMIF(WPCO_2821001!$A$16:$A$28,$B35,WPCO_2821001!$L$16:$L$28)*-1</f>
        <v>931191.95</v>
      </c>
      <c r="R35" s="27">
        <f>SUMIF(WPCO_2821001!$A$29:$A$40,$B35,WPCO_2821001!$L$29:$L$40)*-1</f>
        <v>237998.84999999998</v>
      </c>
      <c r="S35" s="27">
        <f>SUMIF(WPCO_2821001!$A$3:$A$15,$B35,WPCO_2821001!$L$3:$L$15)*-1</f>
        <v>2013319.92</v>
      </c>
    </row>
    <row r="36" spans="1:19" x14ac:dyDescent="0.25">
      <c r="A36" s="16">
        <f t="shared" si="0"/>
        <v>22</v>
      </c>
      <c r="B36" s="3" t="s">
        <v>173</v>
      </c>
      <c r="C36" s="5">
        <f t="shared" ref="C36" si="8">SUM(M36:O36)</f>
        <v>0</v>
      </c>
      <c r="D36" s="5">
        <f t="shared" si="5"/>
        <v>469611.1</v>
      </c>
      <c r="E36" s="5"/>
      <c r="F36" s="5"/>
      <c r="G36" s="5">
        <f t="shared" ref="G36" si="9">ROUND(SUM(C36:F36)/2,0)</f>
        <v>234806</v>
      </c>
      <c r="H36" s="5"/>
      <c r="I36" s="5">
        <f t="shared" si="6"/>
        <v>234806</v>
      </c>
      <c r="J36" s="5">
        <f t="shared" si="6"/>
        <v>0</v>
      </c>
      <c r="K36" s="5">
        <f t="shared" si="6"/>
        <v>0</v>
      </c>
      <c r="L36" s="5"/>
      <c r="M36" s="27">
        <f>SUMIF(WPCO_2821001!$A$16:$A$28,$B36,WPCO_2821001!$K$16:$K$28)*-1</f>
        <v>0</v>
      </c>
      <c r="N36" s="27">
        <f>SUMIF(WPCO_2821001!$A$29:$A$40,$B36,WPCO_2821001!$K$29:$K$40)*-1</f>
        <v>0</v>
      </c>
      <c r="O36" s="27">
        <f>SUMIF(WPCO_2821001!$A$3:$A$15,$B36,WPCO_2821001!$K$3:$K$15)*-1</f>
        <v>0</v>
      </c>
      <c r="P36" s="5"/>
      <c r="Q36" s="27">
        <f>SUMIF(WPCO_2821001!$A$16:$A$28,$B36,WPCO_2821001!$L$16:$L$28)*-1</f>
        <v>469611.1</v>
      </c>
      <c r="R36" s="27">
        <f>SUMIF(WPCO_2821001!$A$29:$A$40,$B36,WPCO_2821001!$L$29:$L$40)*-1</f>
        <v>0</v>
      </c>
      <c r="S36" s="27">
        <f>SUMIF(WPCO_2821001!$A$3:$A$15,$B36,WPCO_2821001!$L$3:$L$15)*-1</f>
        <v>0</v>
      </c>
    </row>
    <row r="37" spans="1:19" x14ac:dyDescent="0.25">
      <c r="A37" s="16">
        <f t="shared" si="0"/>
        <v>23</v>
      </c>
      <c r="B37" s="1" t="s">
        <v>31</v>
      </c>
      <c r="C37" s="5">
        <f t="shared" si="4"/>
        <v>307843.69000000006</v>
      </c>
      <c r="D37" s="5">
        <f t="shared" si="5"/>
        <v>332120.77</v>
      </c>
      <c r="E37" s="5"/>
      <c r="F37" s="5"/>
      <c r="G37" s="5">
        <f t="shared" si="3"/>
        <v>319982</v>
      </c>
      <c r="H37" s="5"/>
      <c r="I37" s="5">
        <f t="shared" si="6"/>
        <v>50823</v>
      </c>
      <c r="J37" s="5">
        <f t="shared" si="6"/>
        <v>80536</v>
      </c>
      <c r="K37" s="5">
        <f t="shared" si="6"/>
        <v>188623</v>
      </c>
      <c r="L37" s="5"/>
      <c r="M37" s="27">
        <f>SUMIF(WPCO_2821001!$A$16:$A$28,$B37,WPCO_2821001!$K$16:$K$28)*-1</f>
        <v>49502.28</v>
      </c>
      <c r="N37" s="27">
        <f>SUMIF(WPCO_2821001!$A$29:$A$40,$B37,WPCO_2821001!$K$29:$K$40)*-1</f>
        <v>78672.820000000007</v>
      </c>
      <c r="O37" s="27">
        <f>SUMIF(WPCO_2821001!$A$3:$A$15,$B37,WPCO_2821001!$K$3:$K$15)*-1</f>
        <v>179668.59000000003</v>
      </c>
      <c r="P37" s="5"/>
      <c r="Q37" s="27">
        <f>SUMIF(WPCO_2821001!$A$16:$A$28,$B37,WPCO_2821001!$L$16:$L$28)*-1</f>
        <v>52143.92</v>
      </c>
      <c r="R37" s="27">
        <f>SUMIF(WPCO_2821001!$A$29:$A$40,$B37,WPCO_2821001!$L$29:$L$40)*-1</f>
        <v>82399.14</v>
      </c>
      <c r="S37" s="27">
        <f>SUMIF(WPCO_2821001!$A$3:$A$15,$B37,WPCO_2821001!$L$3:$L$15)*-1</f>
        <v>197577.71000000002</v>
      </c>
    </row>
    <row r="38" spans="1:19" x14ac:dyDescent="0.25">
      <c r="A38" s="16">
        <f t="shared" si="0"/>
        <v>24</v>
      </c>
      <c r="B38" s="1" t="s">
        <v>104</v>
      </c>
      <c r="C38" s="5">
        <f t="shared" si="4"/>
        <v>2868600</v>
      </c>
      <c r="D38" s="5">
        <f t="shared" si="5"/>
        <v>3899798.1</v>
      </c>
      <c r="E38" s="5"/>
      <c r="F38" s="5"/>
      <c r="G38" s="5">
        <f t="shared" si="3"/>
        <v>3384199</v>
      </c>
      <c r="H38" s="5"/>
      <c r="I38" s="5">
        <f t="shared" si="6"/>
        <v>3384199</v>
      </c>
      <c r="J38" s="5">
        <f t="shared" si="6"/>
        <v>0</v>
      </c>
      <c r="K38" s="5">
        <f t="shared" si="6"/>
        <v>0</v>
      </c>
      <c r="L38" s="5"/>
      <c r="M38" s="27">
        <f>SUMIF(WPCO_2821001!$A$16:$A$28,$B38,WPCO_2821001!$K$16:$K$28)*-1</f>
        <v>2868600</v>
      </c>
      <c r="N38" s="27">
        <f>SUMIF(WPCO_2821001!$A$29:$A$40,$B38,WPCO_2821001!$K$29:$K$40)*-1</f>
        <v>0</v>
      </c>
      <c r="O38" s="27">
        <f>SUMIF(WPCO_2821001!$A$3:$A$15,$B38,WPCO_2821001!$K$3:$K$15)*-1</f>
        <v>0</v>
      </c>
      <c r="P38" s="5"/>
      <c r="Q38" s="27">
        <f>SUMIF(WPCO_2821001!$A$16:$A$28,$B38,WPCO_2821001!$L$16:$L$28)*-1</f>
        <v>3899798.1</v>
      </c>
      <c r="R38" s="27">
        <f>SUMIF(WPCO_2821001!$A$29:$A$40,$B38,WPCO_2821001!$L$29:$L$40)*-1</f>
        <v>0</v>
      </c>
      <c r="S38" s="27">
        <f>SUMIF(WPCO_2821001!$A$3:$A$15,$B38,WPCO_2821001!$L$3:$L$15)*-1</f>
        <v>0</v>
      </c>
    </row>
    <row r="39" spans="1:19" x14ac:dyDescent="0.25">
      <c r="A39" s="16">
        <f t="shared" si="0"/>
        <v>25</v>
      </c>
      <c r="B39" s="1" t="s">
        <v>645</v>
      </c>
      <c r="C39" s="5">
        <f t="shared" ref="C39:C40" si="10">SUM(M39:O39)</f>
        <v>0</v>
      </c>
      <c r="D39" s="5">
        <f t="shared" si="5"/>
        <v>8934611.9499999993</v>
      </c>
      <c r="E39" s="5"/>
      <c r="F39" s="5"/>
      <c r="G39" s="5">
        <f t="shared" ref="G39:G40" si="11">ROUND(SUM(C39:F39)/2,0)</f>
        <v>4467306</v>
      </c>
      <c r="H39" s="5"/>
      <c r="I39" s="5">
        <f t="shared" si="6"/>
        <v>4467306</v>
      </c>
      <c r="J39" s="5">
        <f t="shared" si="6"/>
        <v>0</v>
      </c>
      <c r="K39" s="5">
        <f t="shared" si="6"/>
        <v>0</v>
      </c>
      <c r="L39" s="5"/>
      <c r="M39" s="27">
        <f>SUMIF(WPCO_2821001!$A$16:$A$28,$B39,WPCO_2821001!$K$16:$K$28)*-1</f>
        <v>0</v>
      </c>
      <c r="N39" s="27">
        <f>SUMIF(WPCO_2821001!$A$29:$A$40,$B39,WPCO_2821001!$K$29:$K$40)*-1</f>
        <v>0</v>
      </c>
      <c r="O39" s="27">
        <f>SUMIF(WPCO_2821001!$A$3:$A$15,$B39,WPCO_2821001!$K$3:$K$15)*-1</f>
        <v>0</v>
      </c>
      <c r="P39" s="5"/>
      <c r="Q39" s="27">
        <f>SUMIF(WPCO_2821001!$A$16:$A$28,$B39,WPCO_2821001!$L$16:$L$28)*-1</f>
        <v>8934611.9499999993</v>
      </c>
      <c r="R39" s="27">
        <f>SUMIF(WPCO_2821001!$A$29:$A$40,$B39,WPCO_2821001!$L$29:$L$40)*-1</f>
        <v>0</v>
      </c>
      <c r="S39" s="27">
        <f>SUMIF(WPCO_2821001!$A$3:$A$15,$B39,WPCO_2821001!$L$3:$L$15)*-1</f>
        <v>0</v>
      </c>
    </row>
    <row r="40" spans="1:19" x14ac:dyDescent="0.25">
      <c r="A40" s="16">
        <f t="shared" si="0"/>
        <v>26</v>
      </c>
      <c r="B40" s="1" t="s">
        <v>647</v>
      </c>
      <c r="C40" s="5">
        <f t="shared" si="10"/>
        <v>0</v>
      </c>
      <c r="D40" s="5">
        <f t="shared" si="5"/>
        <v>24733823.100000001</v>
      </c>
      <c r="E40" s="5"/>
      <c r="F40" s="5"/>
      <c r="G40" s="5">
        <f t="shared" si="11"/>
        <v>12366912</v>
      </c>
      <c r="H40" s="5"/>
      <c r="I40" s="5">
        <f t="shared" si="6"/>
        <v>12366912</v>
      </c>
      <c r="J40" s="5">
        <f t="shared" si="6"/>
        <v>0</v>
      </c>
      <c r="K40" s="5">
        <f t="shared" si="6"/>
        <v>0</v>
      </c>
      <c r="L40" s="5"/>
      <c r="M40" s="27">
        <f>SUMIF(WPCO_2821001!$A$16:$A$28,$B40,WPCO_2821001!$K$16:$K$28)*-1</f>
        <v>0</v>
      </c>
      <c r="N40" s="27">
        <f>SUMIF(WPCO_2821001!$A$29:$A$40,$B40,WPCO_2821001!$K$29:$K$40)*-1</f>
        <v>0</v>
      </c>
      <c r="O40" s="27">
        <f>SUMIF(WPCO_2821001!$A$3:$A$15,$B40,WPCO_2821001!$K$3:$K$15)*-1</f>
        <v>0</v>
      </c>
      <c r="P40" s="5"/>
      <c r="Q40" s="27">
        <f>SUMIF(WPCO_2821001!$A$16:$A$28,$B40,WPCO_2821001!$L$16:$L$28)*-1</f>
        <v>24733823.100000001</v>
      </c>
      <c r="R40" s="27">
        <f>SUMIF(WPCO_2821001!$A$29:$A$40,$B40,WPCO_2821001!$L$29:$L$40)*-1</f>
        <v>0</v>
      </c>
      <c r="S40" s="27">
        <f>SUMIF(WPCO_2821001!$A$3:$A$15,$B40,WPCO_2821001!$L$3:$L$15)*-1</f>
        <v>0</v>
      </c>
    </row>
    <row r="41" spans="1:19" x14ac:dyDescent="0.25">
      <c r="A41" s="16">
        <f t="shared" si="0"/>
        <v>27</v>
      </c>
      <c r="B41" s="1" t="s">
        <v>34</v>
      </c>
      <c r="C41" s="5">
        <f t="shared" si="4"/>
        <v>0.91999999999999993</v>
      </c>
      <c r="D41" s="5">
        <f t="shared" si="5"/>
        <v>0.91999999999999993</v>
      </c>
      <c r="E41" s="5"/>
      <c r="F41" s="5"/>
      <c r="G41" s="5">
        <f t="shared" si="3"/>
        <v>1</v>
      </c>
      <c r="H41" s="5"/>
      <c r="I41" s="5">
        <f t="shared" si="6"/>
        <v>0</v>
      </c>
      <c r="J41" s="5">
        <f t="shared" si="6"/>
        <v>5</v>
      </c>
      <c r="K41" s="5">
        <f t="shared" si="6"/>
        <v>-4</v>
      </c>
      <c r="L41" s="5"/>
      <c r="M41" s="27">
        <f>SUMIF(WPCO_2821001!$A$16:$A$28,$B41,WPCO_2821001!$K$16:$K$28)*-1</f>
        <v>0</v>
      </c>
      <c r="N41" s="27">
        <f>SUMIF(WPCO_2821001!$A$29:$A$40,$B41,WPCO_2821001!$K$29:$K$40)*-1</f>
        <v>5.12</v>
      </c>
      <c r="O41" s="27">
        <f>SUMIF(WPCO_2821001!$A$3:$A$15,$B41,WPCO_2821001!$K$3:$K$15)*-1</f>
        <v>-4.2</v>
      </c>
      <c r="P41" s="5"/>
      <c r="Q41" s="27">
        <f>SUMIF(WPCO_2821001!$A$16:$A$28,$B41,WPCO_2821001!$L$16:$L$28)*-1</f>
        <v>0</v>
      </c>
      <c r="R41" s="27">
        <f>SUMIF(WPCO_2821001!$A$29:$A$40,$B41,WPCO_2821001!$L$29:$L$40)*-1</f>
        <v>5.12</v>
      </c>
      <c r="S41" s="27">
        <f>SUMIF(WPCO_2821001!$A$3:$A$15,$B41,WPCO_2821001!$L$3:$L$15)*-1</f>
        <v>-4.2</v>
      </c>
    </row>
    <row r="42" spans="1:19" x14ac:dyDescent="0.25">
      <c r="A42" s="16">
        <f t="shared" si="0"/>
        <v>28</v>
      </c>
      <c r="B42" s="3" t="s">
        <v>85</v>
      </c>
      <c r="C42" s="5">
        <f t="shared" si="4"/>
        <v>306000.05000000005</v>
      </c>
      <c r="D42" s="5">
        <f t="shared" si="5"/>
        <v>305492.55000000005</v>
      </c>
      <c r="E42" s="5"/>
      <c r="F42" s="5"/>
      <c r="G42" s="5">
        <f t="shared" si="3"/>
        <v>305746</v>
      </c>
      <c r="H42" s="5"/>
      <c r="I42" s="5">
        <f t="shared" si="6"/>
        <v>0</v>
      </c>
      <c r="J42" s="5">
        <f t="shared" si="6"/>
        <v>31375</v>
      </c>
      <c r="K42" s="5">
        <f t="shared" si="6"/>
        <v>274371</v>
      </c>
      <c r="L42" s="5"/>
      <c r="M42" s="27">
        <f>SUMIF(WPCO_2821001!$A$16:$A$28,$B42,WPCO_2821001!$K$16:$K$28)*-1</f>
        <v>0</v>
      </c>
      <c r="N42" s="27">
        <f>SUMIF(WPCO_2821001!$A$29:$A$40,$B42,WPCO_2821001!$K$29:$K$40)*-1</f>
        <v>31987.4</v>
      </c>
      <c r="O42" s="27">
        <f>SUMIF(WPCO_2821001!$A$3:$A$15,$B42,WPCO_2821001!$K$3:$K$15)*-1</f>
        <v>274012.65000000002</v>
      </c>
      <c r="P42" s="5"/>
      <c r="Q42" s="27">
        <f>SUMIF(WPCO_2821001!$A$16:$A$28,$B42,WPCO_2821001!$L$16:$L$28)*-1</f>
        <v>0</v>
      </c>
      <c r="R42" s="27">
        <f>SUMIF(WPCO_2821001!$A$29:$A$40,$B42,WPCO_2821001!$L$29:$L$40)*-1</f>
        <v>30763.4</v>
      </c>
      <c r="S42" s="27">
        <f>SUMIF(WPCO_2821001!$A$3:$A$15,$B42,WPCO_2821001!$L$3:$L$15)*-1</f>
        <v>274729.15000000002</v>
      </c>
    </row>
    <row r="43" spans="1:19" x14ac:dyDescent="0.25">
      <c r="A43" s="16">
        <f t="shared" si="0"/>
        <v>29</v>
      </c>
      <c r="B43" s="3" t="s">
        <v>86</v>
      </c>
      <c r="C43" s="5">
        <f t="shared" si="4"/>
        <v>27721.25</v>
      </c>
      <c r="D43" s="5">
        <f t="shared" si="5"/>
        <v>22440.97</v>
      </c>
      <c r="E43" s="5"/>
      <c r="F43" s="5"/>
      <c r="G43" s="5">
        <f t="shared" si="3"/>
        <v>25081</v>
      </c>
      <c r="H43" s="5"/>
      <c r="I43" s="5">
        <f t="shared" si="6"/>
        <v>0</v>
      </c>
      <c r="J43" s="5">
        <f t="shared" si="6"/>
        <v>0</v>
      </c>
      <c r="K43" s="5">
        <f t="shared" si="6"/>
        <v>25081</v>
      </c>
      <c r="L43" s="5"/>
      <c r="M43" s="27">
        <f>SUMIF(WPCO_2821001!$A$16:$A$28,$B43,WPCO_2821001!$K$16:$K$28)*-1</f>
        <v>0</v>
      </c>
      <c r="N43" s="27">
        <f>SUMIF(WPCO_2821001!$A$29:$A$40,$B43,WPCO_2821001!$K$29:$K$40)*-1</f>
        <v>0</v>
      </c>
      <c r="O43" s="27">
        <f>SUMIF(WPCO_2821001!$A$3:$A$15,$B43,WPCO_2821001!$K$3:$K$15)*-1</f>
        <v>27721.25</v>
      </c>
      <c r="P43" s="5"/>
      <c r="Q43" s="27">
        <f>SUMIF(WPCO_2821001!$A$16:$A$28,$B43,WPCO_2821001!$L$16:$L$28)*-1</f>
        <v>0</v>
      </c>
      <c r="R43" s="27">
        <f>SUMIF(WPCO_2821001!$A$29:$A$40,$B43,WPCO_2821001!$L$29:$L$40)*-1</f>
        <v>0</v>
      </c>
      <c r="S43" s="27">
        <f>SUMIF(WPCO_2821001!$A$3:$A$15,$B43,WPCO_2821001!$L$3:$L$15)*-1</f>
        <v>22440.97</v>
      </c>
    </row>
    <row r="44" spans="1:19" x14ac:dyDescent="0.25">
      <c r="A44" s="16">
        <f t="shared" si="0"/>
        <v>30</v>
      </c>
      <c r="B44" s="3" t="s">
        <v>102</v>
      </c>
      <c r="C44" s="5">
        <f>SUM(M44:O44)</f>
        <v>0</v>
      </c>
      <c r="D44" s="5">
        <f>SUM(Q44:S44)</f>
        <v>0</v>
      </c>
      <c r="E44" s="5"/>
      <c r="F44" s="5"/>
      <c r="G44" s="5">
        <f t="shared" si="3"/>
        <v>0</v>
      </c>
      <c r="H44" s="5"/>
      <c r="I44" s="5">
        <f t="shared" si="6"/>
        <v>0</v>
      </c>
      <c r="J44" s="5">
        <f t="shared" si="6"/>
        <v>0</v>
      </c>
      <c r="K44" s="5">
        <f t="shared" si="6"/>
        <v>0</v>
      </c>
      <c r="L44" s="5"/>
      <c r="M44" s="27">
        <f>SUMIF(WPCO_2821001!$A$16:$A$28,$B44,WPCO_2821001!$K$16:$K$28)*-1</f>
        <v>0</v>
      </c>
      <c r="N44" s="27">
        <f>SUMIF(WPCO_2821001!$A$29:$A$40,$B44,WPCO_2821001!$K$29:$K$40)*-1</f>
        <v>0</v>
      </c>
      <c r="O44" s="27">
        <f>SUMIF(WPCO_2821001!$A$3:$A$15,$B44,WPCO_2821001!$K$3:$K$15)*-1</f>
        <v>0</v>
      </c>
      <c r="P44" s="5"/>
      <c r="Q44" s="27">
        <f>SUMIF(WPCO_2821001!$A$16:$A$28,$B44,WPCO_2821001!$L$16:$L$28)*-1</f>
        <v>0</v>
      </c>
      <c r="R44" s="27">
        <f>SUMIF(WPCO_2821001!$A$29:$A$40,$B44,WPCO_2821001!$L$29:$L$40)*-1</f>
        <v>0</v>
      </c>
      <c r="S44" s="27">
        <f>SUMIF(WPCO_2821001!$A$3:$A$15,$B44,WPCO_2821001!$L$3:$L$15)*-1</f>
        <v>0</v>
      </c>
    </row>
    <row r="45" spans="1:19" x14ac:dyDescent="0.25">
      <c r="A45" s="16">
        <f t="shared" si="0"/>
        <v>31</v>
      </c>
      <c r="B45" s="1" t="s">
        <v>25</v>
      </c>
      <c r="C45" s="22">
        <v>0.49</v>
      </c>
      <c r="D45" s="22">
        <v>0.49</v>
      </c>
      <c r="E45" s="5"/>
      <c r="F45" s="5"/>
      <c r="G45" s="5"/>
      <c r="H45" s="5"/>
      <c r="I45" s="5"/>
      <c r="J45" s="5"/>
      <c r="K45" s="5"/>
      <c r="L45" s="5"/>
      <c r="M45" s="27"/>
      <c r="N45" s="27"/>
      <c r="O45" s="27"/>
      <c r="P45" s="5"/>
      <c r="Q45" s="27"/>
      <c r="R45" s="27"/>
      <c r="S45" s="27"/>
    </row>
    <row r="46" spans="1:19" x14ac:dyDescent="0.25">
      <c r="A46" s="16">
        <f t="shared" si="0"/>
        <v>32</v>
      </c>
      <c r="B46" s="1" t="s">
        <v>37</v>
      </c>
      <c r="C46" s="22">
        <v>5951009.4500000002</v>
      </c>
      <c r="D46" s="22">
        <v>5441316.1100000003</v>
      </c>
      <c r="E46" s="5">
        <f>-C46</f>
        <v>-5951009.4500000002</v>
      </c>
      <c r="F46" s="5">
        <f>-D46</f>
        <v>-5441316.1100000003</v>
      </c>
      <c r="G46" s="5">
        <f t="shared" si="3"/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25">
      <c r="A47" s="16">
        <f t="shared" si="0"/>
        <v>33</v>
      </c>
      <c r="B47" s="1" t="s">
        <v>38</v>
      </c>
      <c r="C47" s="22">
        <v>2215</v>
      </c>
      <c r="D47" s="22">
        <v>6466</v>
      </c>
      <c r="E47" s="5">
        <f>-C47</f>
        <v>-2215</v>
      </c>
      <c r="F47" s="5">
        <f>-D47</f>
        <v>-6466</v>
      </c>
      <c r="G47" s="5">
        <f t="shared" si="3"/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A48" s="16">
        <f t="shared" si="0"/>
        <v>34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3.8" thickBot="1" x14ac:dyDescent="0.3">
      <c r="A49" s="16">
        <f t="shared" si="0"/>
        <v>35</v>
      </c>
      <c r="B49" s="1" t="s">
        <v>39</v>
      </c>
      <c r="C49" s="17">
        <f>SUM(C28:C48)</f>
        <v>150252034.00999999</v>
      </c>
      <c r="D49" s="17">
        <f>SUM(D28:D48)</f>
        <v>154953936.30000001</v>
      </c>
      <c r="E49" s="17">
        <f>SUM(E28:E48)</f>
        <v>-5953224.4500000002</v>
      </c>
      <c r="F49" s="17">
        <f>SUM(F28:F48)</f>
        <v>-5447782.1100000003</v>
      </c>
      <c r="G49" s="17">
        <f>SUM(G28:G48)</f>
        <v>146902483</v>
      </c>
      <c r="H49" s="5"/>
      <c r="I49" s="17">
        <f>SUM(I28:I48)</f>
        <v>99719055</v>
      </c>
      <c r="J49" s="17">
        <f>SUM(J28:J48)</f>
        <v>24551058</v>
      </c>
      <c r="K49" s="17">
        <f>SUM(K28:K48)</f>
        <v>22632369</v>
      </c>
      <c r="L49" s="5"/>
      <c r="M49" s="17">
        <f>SUM(M28:M48)</f>
        <v>98367459.140000001</v>
      </c>
      <c r="N49" s="17">
        <f>SUM(N28:N48)</f>
        <v>23989324.720000003</v>
      </c>
      <c r="O49" s="17">
        <f>SUM(O28:O48)</f>
        <v>21942025.209999997</v>
      </c>
      <c r="P49" s="5"/>
      <c r="Q49" s="17">
        <f>SUM(Q28:Q48)</f>
        <v>101070648.54000002</v>
      </c>
      <c r="R49" s="17">
        <f>SUM(R28:R48)</f>
        <v>25112792.990000002</v>
      </c>
      <c r="S49" s="17">
        <f>SUM(S28:S48)</f>
        <v>23322712.169999998</v>
      </c>
    </row>
    <row r="50" spans="1:19" ht="13.8" thickTop="1" x14ac:dyDescent="0.25">
      <c r="A50" s="16">
        <f t="shared" si="0"/>
        <v>36</v>
      </c>
      <c r="C50" s="18"/>
      <c r="D50" s="18"/>
      <c r="E50" s="18"/>
      <c r="F50" s="18"/>
      <c r="G50" s="18"/>
      <c r="H50" s="5"/>
      <c r="I50" s="18"/>
      <c r="J50" s="18"/>
      <c r="K50" s="18"/>
      <c r="L50" s="5"/>
      <c r="M50" s="18"/>
      <c r="N50" s="18"/>
      <c r="O50" s="18"/>
      <c r="P50" s="5"/>
      <c r="Q50" s="18"/>
      <c r="R50" s="18"/>
      <c r="S50" s="18"/>
    </row>
    <row r="51" spans="1:19" x14ac:dyDescent="0.25">
      <c r="A51" s="16">
        <f t="shared" si="0"/>
        <v>37</v>
      </c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25">
      <c r="A52" s="16">
        <f t="shared" si="0"/>
        <v>38</v>
      </c>
      <c r="B52" s="3" t="s">
        <v>62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x14ac:dyDescent="0.25">
      <c r="A53" s="16">
        <f t="shared" si="0"/>
        <v>39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25">
      <c r="A54" s="16">
        <f t="shared" si="0"/>
        <v>40</v>
      </c>
      <c r="B54" s="3" t="s">
        <v>56</v>
      </c>
      <c r="C54" s="5">
        <f t="shared" ref="C54" si="12">SUM(M54:O54)</f>
        <v>2203097.0499999998</v>
      </c>
      <c r="D54" s="5">
        <f t="shared" ref="D54:D84" si="13">SUM(Q54:S54)</f>
        <v>2163312.88</v>
      </c>
      <c r="E54" s="5"/>
      <c r="F54" s="5"/>
      <c r="G54" s="5">
        <f t="shared" ref="G54:G87" si="14">ROUND(SUM(C54:F54)/2,0)</f>
        <v>2183205</v>
      </c>
      <c r="H54" s="5"/>
      <c r="I54" s="5">
        <f>(M54+Q54)/2</f>
        <v>0</v>
      </c>
      <c r="J54" s="5">
        <f>(N54+R54)/2</f>
        <v>292148.27500000002</v>
      </c>
      <c r="K54" s="5">
        <f>(O54+S54)/2</f>
        <v>1891056.69</v>
      </c>
      <c r="L54" s="5"/>
      <c r="M54" s="27">
        <f>SUMIF(WPCO_2831001!$A$22:$A$33,$B54,WPCO_2831001!$K$22:$K$33)*-1</f>
        <v>0</v>
      </c>
      <c r="N54" s="27">
        <f>SUMIF(WPCO_2831001!$A$34:$A$40,$B54,WPCO_2831001!$K$34:$K$40)*-1</f>
        <v>289644.38</v>
      </c>
      <c r="O54" s="27">
        <f>SUMIF(WPCO_2831001!$A$3:$A$21,$B54,WPCO_2831001!$K$3:$K$21)*-1</f>
        <v>1913452.67</v>
      </c>
      <c r="P54" s="5"/>
      <c r="Q54" s="27">
        <f>SUMIF(WPCO_2831001!$A$22:$A$33,$B54,WPCO_2831001!$L$22:$L$33)*-1</f>
        <v>0</v>
      </c>
      <c r="R54" s="27">
        <f>SUMIF(WPCO_2831001!$A$34:$A$40,$B54,WPCO_2831001!$L$34:$L$40)*-1</f>
        <v>294652.17</v>
      </c>
      <c r="S54" s="27">
        <f>SUMIF(WPCO_2831001!$A$3:$A$21,$B54,WPCO_2831001!$L$3:$L$21)*-1</f>
        <v>1868660.71</v>
      </c>
    </row>
    <row r="55" spans="1:19" x14ac:dyDescent="0.25">
      <c r="A55" s="16">
        <f t="shared" si="0"/>
        <v>41</v>
      </c>
      <c r="B55" s="3" t="s">
        <v>88</v>
      </c>
      <c r="C55" s="5">
        <f t="shared" ref="C55:C84" si="15">SUM(M55:O55)</f>
        <v>-2808344</v>
      </c>
      <c r="D55" s="5">
        <f t="shared" si="13"/>
        <v>-2797877.6</v>
      </c>
      <c r="E55" s="5"/>
      <c r="F55" s="5"/>
      <c r="G55" s="5">
        <f>ROUND(SUM(C55:F55)/2,0)</f>
        <v>-2803111</v>
      </c>
      <c r="H55" s="5"/>
      <c r="I55" s="5">
        <f t="shared" ref="I55:K84" si="16">(M55+Q55)/2</f>
        <v>0</v>
      </c>
      <c r="J55" s="5">
        <f t="shared" si="16"/>
        <v>-228842.42499999999</v>
      </c>
      <c r="K55" s="5">
        <f t="shared" si="16"/>
        <v>-2574268.375</v>
      </c>
      <c r="L55" s="5"/>
      <c r="M55" s="27">
        <f>SUMIF(WPCO_2831001!$A$22:$A$33,$B55,WPCO_2831001!$K$22:$K$33)*-1</f>
        <v>0</v>
      </c>
      <c r="N55" s="27">
        <f>SUMIF(WPCO_2831001!$A$34:$A$40,$B55,WPCO_2831001!$K$34:$K$40)*-1</f>
        <v>-235485.25</v>
      </c>
      <c r="O55" s="27">
        <f>SUMIF(WPCO_2831001!$A$3:$A$21,$B55,WPCO_2831001!$K$3:$K$21)*-1</f>
        <v>-2572858.75</v>
      </c>
      <c r="P55" s="5"/>
      <c r="Q55" s="27">
        <f>SUMIF(WPCO_2831001!$A$22:$A$33,$B55,WPCO_2831001!$L$22:$L$33)*-1</f>
        <v>0</v>
      </c>
      <c r="R55" s="27">
        <f>SUMIF(WPCO_2831001!$A$34:$A$40,$B55,WPCO_2831001!$L$34:$L$40)*-1</f>
        <v>-222199.6</v>
      </c>
      <c r="S55" s="27">
        <f>SUMIF(WPCO_2831001!$A$3:$A$21,$B55,WPCO_2831001!$L$3:$L$21)*-1</f>
        <v>-2575678</v>
      </c>
    </row>
    <row r="56" spans="1:19" x14ac:dyDescent="0.25">
      <c r="A56" s="16">
        <f t="shared" si="0"/>
        <v>42</v>
      </c>
      <c r="B56" s="3" t="s">
        <v>101</v>
      </c>
      <c r="C56" s="5">
        <f t="shared" si="15"/>
        <v>4041723.21</v>
      </c>
      <c r="D56" s="5">
        <f t="shared" si="13"/>
        <v>6299933.1500000004</v>
      </c>
      <c r="E56" s="5"/>
      <c r="F56" s="5"/>
      <c r="G56" s="5">
        <f>ROUND(SUM(C56:F56)/2,0)</f>
        <v>5170828</v>
      </c>
      <c r="H56" s="5"/>
      <c r="I56" s="5">
        <f t="shared" si="16"/>
        <v>5170828.18</v>
      </c>
      <c r="J56" s="5">
        <f t="shared" si="16"/>
        <v>0</v>
      </c>
      <c r="K56" s="5">
        <f t="shared" si="16"/>
        <v>0</v>
      </c>
      <c r="L56" s="5"/>
      <c r="M56" s="27">
        <f>SUMIF(WPCO_2831001!$A$22:$A$33,$B56,WPCO_2831001!$K$22:$K$33)*-1-354348</f>
        <v>4041723.21</v>
      </c>
      <c r="N56" s="27">
        <f>SUMIF(WPCO_2831001!$A$34:$A$40,$B56,WPCO_2831001!$K$34:$K$40)*-1</f>
        <v>0</v>
      </c>
      <c r="O56" s="27">
        <f>SUMIF(WPCO_2831001!$A$3:$A$21,$B56,WPCO_2831001!$K$3:$K$21)*-1</f>
        <v>0</v>
      </c>
      <c r="P56" s="5"/>
      <c r="Q56" s="27">
        <f>SUMIF(WPCO_2831001!$A$22:$A$33,$B56,WPCO_2831001!$L$22:$L$33)*-1</f>
        <v>6299933.1500000004</v>
      </c>
      <c r="R56" s="27">
        <f>SUMIF(WPCO_2831001!$A$34:$A$40,$B56,WPCO_2831001!$L$34:$L$40)*-1</f>
        <v>0</v>
      </c>
      <c r="S56" s="27">
        <f>SUMIF(WPCO_2831001!$A$3:$A$21,$B56,WPCO_2831001!$L$3:$L$21)*-1</f>
        <v>0</v>
      </c>
    </row>
    <row r="57" spans="1:19" x14ac:dyDescent="0.25">
      <c r="A57" s="16">
        <f t="shared" si="0"/>
        <v>43</v>
      </c>
      <c r="B57" s="3" t="s">
        <v>137</v>
      </c>
      <c r="C57" s="5">
        <f t="shared" si="15"/>
        <v>3253693</v>
      </c>
      <c r="D57" s="5">
        <f t="shared" si="13"/>
        <v>26618.270000000019</v>
      </c>
      <c r="E57" s="5"/>
      <c r="F57" s="5"/>
      <c r="G57" s="5">
        <f>ROUND(SUM(C57:F57)/2,0)</f>
        <v>1640156</v>
      </c>
      <c r="H57" s="5"/>
      <c r="I57" s="5">
        <f t="shared" si="16"/>
        <v>1640155.635</v>
      </c>
      <c r="J57" s="5">
        <f t="shared" si="16"/>
        <v>0</v>
      </c>
      <c r="K57" s="5">
        <f t="shared" si="16"/>
        <v>0</v>
      </c>
      <c r="L57" s="5"/>
      <c r="M57" s="27">
        <f>SUMIF(WPCO_2831001!$A$22:$A$33,$B57,WPCO_2831001!$K$22:$K$33)*-1</f>
        <v>3253693</v>
      </c>
      <c r="N57" s="27">
        <f>SUMIF(WPCO_2831001!$A$34:$A$40,$B57,WPCO_2831001!$K$34:$K$40)*-1</f>
        <v>0</v>
      </c>
      <c r="O57" s="27">
        <f>SUMIF(WPCO_2831001!$A$3:$A$21,$B57,WPCO_2831001!$K$3:$K$21)*-1</f>
        <v>0</v>
      </c>
      <c r="P57" s="5"/>
      <c r="Q57" s="27">
        <f>SUMIF(WPCO_2831001!$A$22:$A$33,$B57,WPCO_2831001!$L$22:$L$33)*-1</f>
        <v>26618.270000000019</v>
      </c>
      <c r="R57" s="27">
        <f>SUMIF(WPCO_2831001!$A$34:$A$40,$B57,WPCO_2831001!$L$34:$L$40)*-1</f>
        <v>0</v>
      </c>
      <c r="S57" s="27">
        <f>SUMIF(WPCO_2831001!$A$3:$A$21,$B57,WPCO_2831001!$L$3:$L$21)*-1</f>
        <v>0</v>
      </c>
    </row>
    <row r="58" spans="1:19" x14ac:dyDescent="0.25">
      <c r="A58" s="16">
        <f t="shared" si="0"/>
        <v>44</v>
      </c>
      <c r="B58" s="3" t="s">
        <v>40</v>
      </c>
      <c r="C58" s="5">
        <f t="shared" si="15"/>
        <v>155828.04999999999</v>
      </c>
      <c r="D58" s="5">
        <f t="shared" si="13"/>
        <v>-1726.55</v>
      </c>
      <c r="E58" s="5"/>
      <c r="F58" s="5"/>
      <c r="G58" s="5">
        <f>ROUND(SUM(C58:F58)/2,0)</f>
        <v>77051</v>
      </c>
      <c r="H58" s="5"/>
      <c r="I58" s="5">
        <f t="shared" si="16"/>
        <v>77050.75</v>
      </c>
      <c r="J58" s="5">
        <f t="shared" si="16"/>
        <v>0</v>
      </c>
      <c r="K58" s="5">
        <f t="shared" si="16"/>
        <v>0</v>
      </c>
      <c r="L58" s="5"/>
      <c r="M58" s="27">
        <f>SUMIF(WPCO_2831001!$A$22:$A$33,$B58,WPCO_2831001!$K$22:$K$33)*-1</f>
        <v>155828.04999999999</v>
      </c>
      <c r="N58" s="27">
        <f>SUMIF(WPCO_2831001!$A$34:$A$40,$B58,WPCO_2831001!$K$34:$K$40)*-1</f>
        <v>0</v>
      </c>
      <c r="O58" s="27">
        <f>SUMIF(WPCO_2831001!$A$3:$A$21,$B58,WPCO_2831001!$K$3:$K$21)*-1</f>
        <v>0</v>
      </c>
      <c r="P58" s="5"/>
      <c r="Q58" s="27">
        <f>SUMIF(WPCO_2831001!$A$22:$A$33,$B58,WPCO_2831001!$L$22:$L$33)*-1</f>
        <v>-1726.55</v>
      </c>
      <c r="R58" s="27">
        <f>SUMIF(WPCO_2831001!$A$34:$A$40,$B58,WPCO_2831001!$L$34:$L$40)*-1</f>
        <v>0</v>
      </c>
      <c r="S58" s="27">
        <f>SUMIF(WPCO_2831001!$A$3:$A$21,$B58,WPCO_2831001!$L$3:$L$21)*-1</f>
        <v>0</v>
      </c>
    </row>
    <row r="59" spans="1:19" x14ac:dyDescent="0.25">
      <c r="A59" s="16">
        <f t="shared" si="0"/>
        <v>45</v>
      </c>
      <c r="B59" s="1" t="s">
        <v>1457</v>
      </c>
      <c r="C59" s="5">
        <f t="shared" si="15"/>
        <v>0</v>
      </c>
      <c r="D59" s="5">
        <f t="shared" si="13"/>
        <v>0</v>
      </c>
      <c r="E59" s="5"/>
      <c r="F59" s="5"/>
      <c r="G59" s="5">
        <f t="shared" si="14"/>
        <v>0</v>
      </c>
      <c r="H59" s="5"/>
      <c r="I59" s="5">
        <f t="shared" si="16"/>
        <v>0</v>
      </c>
      <c r="J59" s="5">
        <f t="shared" si="16"/>
        <v>0</v>
      </c>
      <c r="K59" s="5">
        <f t="shared" si="16"/>
        <v>0</v>
      </c>
      <c r="L59" s="5"/>
      <c r="M59" s="27">
        <f>SUMIF(WPCO_2831001!$A$22:$A$33,$B59,WPCO_2831001!$K$22:$K$33)*-1</f>
        <v>0</v>
      </c>
      <c r="N59" s="27">
        <f>SUMIF(WPCO_2831001!$A$34:$A$40,$B59,WPCO_2831001!$K$34:$K$40)*-1</f>
        <v>0</v>
      </c>
      <c r="O59" s="27">
        <f>SUMIF(WPCO_2831001!$A$3:$A$21,$B59,WPCO_2831001!$K$3:$K$21)*-1</f>
        <v>0</v>
      </c>
      <c r="P59" s="5"/>
      <c r="Q59" s="27">
        <f>SUMIF(WPCO_2831001!$A$22:$A$33,$B59,WPCO_2831001!$L$22:$L$33)*-1</f>
        <v>0</v>
      </c>
      <c r="R59" s="27">
        <f>SUMIF(WPCO_2831001!$A$34:$A$40,$B59,WPCO_2831001!$L$34:$L$40)*-1</f>
        <v>0</v>
      </c>
      <c r="S59" s="27">
        <f>SUMIF(WPCO_2831001!$A$3:$A$21,$B59,WPCO_2831001!$L$3:$L$21)*-1</f>
        <v>0</v>
      </c>
    </row>
    <row r="60" spans="1:19" x14ac:dyDescent="0.25">
      <c r="A60" s="16">
        <f t="shared" si="0"/>
        <v>46</v>
      </c>
      <c r="B60" s="21" t="s">
        <v>109</v>
      </c>
      <c r="C60" s="5">
        <f t="shared" si="15"/>
        <v>1034786.48</v>
      </c>
      <c r="D60" s="5">
        <f t="shared" si="13"/>
        <v>800495.19</v>
      </c>
      <c r="E60" s="5"/>
      <c r="F60" s="5"/>
      <c r="G60" s="5">
        <f>ROUND(SUM(C60:F60)/2,0)</f>
        <v>917641</v>
      </c>
      <c r="H60" s="5"/>
      <c r="I60" s="5">
        <f t="shared" si="16"/>
        <v>0</v>
      </c>
      <c r="J60" s="5">
        <f t="shared" si="16"/>
        <v>0</v>
      </c>
      <c r="K60" s="5">
        <f t="shared" si="16"/>
        <v>917640.83499999996</v>
      </c>
      <c r="L60" s="5"/>
      <c r="M60" s="27">
        <f>SUMIF(WPCO_2831001!$A$22:$A$33,$B60,WPCO_2831001!$K$22:$K$33)*-1</f>
        <v>0</v>
      </c>
      <c r="N60" s="27">
        <f>SUMIF(WPCO_2831001!$A$34:$A$40,$B60,WPCO_2831001!$K$34:$K$40)*-1</f>
        <v>0</v>
      </c>
      <c r="O60" s="27">
        <f>SUMIF(WPCO_2831001!$A$3:$A$21,$B60,WPCO_2831001!$K$3:$K$21)*-1</f>
        <v>1034786.48</v>
      </c>
      <c r="P60" s="5"/>
      <c r="Q60" s="27">
        <f>SUMIF(WPCO_2831001!$A$22:$A$33,$B60,WPCO_2831001!$L$22:$L$33)*-1</f>
        <v>0</v>
      </c>
      <c r="R60" s="27">
        <f>SUMIF(WPCO_2831001!$A$34:$A$40,$B60,WPCO_2831001!$L$34:$L$40)*-1</f>
        <v>0</v>
      </c>
      <c r="S60" s="27">
        <f>SUMIF(WPCO_2831001!$A$3:$A$21,$B60,WPCO_2831001!$L$3:$L$21)*-1</f>
        <v>800495.19</v>
      </c>
    </row>
    <row r="61" spans="1:19" x14ac:dyDescent="0.25">
      <c r="A61" s="16">
        <f t="shared" si="0"/>
        <v>47</v>
      </c>
      <c r="B61" s="21" t="s">
        <v>296</v>
      </c>
      <c r="C61" s="5">
        <f t="shared" si="15"/>
        <v>891390</v>
      </c>
      <c r="D61" s="5">
        <f t="shared" si="13"/>
        <v>891319.65</v>
      </c>
      <c r="E61" s="5"/>
      <c r="F61" s="5"/>
      <c r="G61" s="5">
        <f t="shared" ref="G61:G79" si="17">ROUND(SUM(C61:F61)/2,0)</f>
        <v>891355</v>
      </c>
      <c r="H61" s="5"/>
      <c r="I61" s="5">
        <f t="shared" si="16"/>
        <v>891354.82499999995</v>
      </c>
      <c r="J61" s="5">
        <f t="shared" si="16"/>
        <v>0</v>
      </c>
      <c r="K61" s="5">
        <f t="shared" si="16"/>
        <v>0</v>
      </c>
      <c r="L61" s="5"/>
      <c r="M61" s="27">
        <f>SUMIF(WPCO_2831001!$A$22:$A$33,$B61,WPCO_2831001!$K$22:$K$33)*-1</f>
        <v>891390</v>
      </c>
      <c r="N61" s="27">
        <f>SUMIF(WPCO_2831001!$A$34:$A$40,$B61,WPCO_2831001!$K$34:$K$40)*-1</f>
        <v>0</v>
      </c>
      <c r="O61" s="27">
        <f>SUMIF(WPCO_2831001!$A$3:$A$21,$B61,WPCO_2831001!$K$3:$K$21)*-1</f>
        <v>0</v>
      </c>
      <c r="P61" s="5"/>
      <c r="Q61" s="27">
        <f>SUMIF(WPCO_2831001!$A$22:$A$33,$B61,WPCO_2831001!$L$22:$L$33)*-1</f>
        <v>891319.65</v>
      </c>
      <c r="R61" s="27">
        <f>SUMIF(WPCO_2831001!$A$34:$A$40,$B61,WPCO_2831001!$L$34:$L$40)*-1</f>
        <v>0</v>
      </c>
      <c r="S61" s="27">
        <f>SUMIF(WPCO_2831001!$A$3:$A$21,$B61,WPCO_2831001!$L$3:$L$21)*-1</f>
        <v>0</v>
      </c>
    </row>
    <row r="62" spans="1:19" x14ac:dyDescent="0.25">
      <c r="A62" s="16">
        <f t="shared" si="0"/>
        <v>48</v>
      </c>
      <c r="B62" s="21" t="s">
        <v>138</v>
      </c>
      <c r="C62" s="5">
        <f t="shared" si="15"/>
        <v>108000</v>
      </c>
      <c r="D62" s="5">
        <f t="shared" si="13"/>
        <v>108000</v>
      </c>
      <c r="E62" s="5"/>
      <c r="F62" s="5"/>
      <c r="G62" s="5">
        <f t="shared" si="17"/>
        <v>108000</v>
      </c>
      <c r="H62" s="5"/>
      <c r="I62" s="5">
        <f t="shared" si="16"/>
        <v>108000</v>
      </c>
      <c r="J62" s="5">
        <f t="shared" si="16"/>
        <v>0</v>
      </c>
      <c r="K62" s="5">
        <f t="shared" si="16"/>
        <v>0</v>
      </c>
      <c r="L62" s="5"/>
      <c r="M62" s="27">
        <f>SUMIF(WPCO_2831001!$A$22:$A$33,$B62,WPCO_2831001!$K$22:$K$33)*-1</f>
        <v>108000</v>
      </c>
      <c r="N62" s="27">
        <f>SUMIF(WPCO_2831001!$A$34:$A$40,$B62,WPCO_2831001!$K$34:$K$40)*-1</f>
        <v>0</v>
      </c>
      <c r="O62" s="27">
        <f>SUMIF(WPCO_2831001!$A$3:$A$21,$B62,WPCO_2831001!$K$3:$K$21)*-1</f>
        <v>0</v>
      </c>
      <c r="P62" s="5"/>
      <c r="Q62" s="27">
        <f>SUMIF(WPCO_2831001!$A$22:$A$33,$B62,WPCO_2831001!$L$22:$L$33)*-1</f>
        <v>108000</v>
      </c>
      <c r="R62" s="27">
        <f>SUMIF(WPCO_2831001!$A$34:$A$40,$B62,WPCO_2831001!$L$34:$L$40)*-1</f>
        <v>0</v>
      </c>
      <c r="S62" s="27">
        <f>SUMIF(WPCO_2831001!$A$3:$A$21,$B62,WPCO_2831001!$L$3:$L$21)*-1</f>
        <v>0</v>
      </c>
    </row>
    <row r="63" spans="1:19" x14ac:dyDescent="0.25">
      <c r="A63" s="16">
        <f t="shared" si="0"/>
        <v>49</v>
      </c>
      <c r="B63" s="21" t="s">
        <v>298</v>
      </c>
      <c r="C63" s="5">
        <f t="shared" si="15"/>
        <v>-218988</v>
      </c>
      <c r="D63" s="5">
        <f t="shared" si="13"/>
        <v>-218988</v>
      </c>
      <c r="E63" s="5"/>
      <c r="F63" s="5"/>
      <c r="G63" s="5">
        <f t="shared" si="17"/>
        <v>-218988</v>
      </c>
      <c r="H63" s="5"/>
      <c r="I63" s="5">
        <f t="shared" si="16"/>
        <v>-218988</v>
      </c>
      <c r="J63" s="5">
        <f t="shared" si="16"/>
        <v>0</v>
      </c>
      <c r="K63" s="5">
        <f t="shared" si="16"/>
        <v>0</v>
      </c>
      <c r="L63" s="5"/>
      <c r="M63" s="27">
        <f>SUMIF(WPCO_2831001!$A$22:$A$33,$B63,WPCO_2831001!$K$22:$K$33)*-1</f>
        <v>-218988</v>
      </c>
      <c r="N63" s="27">
        <f>SUMIF(WPCO_2831001!$A$34:$A$40,$B63,WPCO_2831001!$K$34:$K$40)*-1</f>
        <v>0</v>
      </c>
      <c r="O63" s="27">
        <f>SUMIF(WPCO_2831001!$A$3:$A$21,$B63,WPCO_2831001!$K$3:$K$21)*-1</f>
        <v>0</v>
      </c>
      <c r="P63" s="5"/>
      <c r="Q63" s="27">
        <f>SUMIF(WPCO_2831001!$A$22:$A$33,$B63,WPCO_2831001!$L$22:$L$33)*-1</f>
        <v>-218988</v>
      </c>
      <c r="R63" s="27">
        <f>SUMIF(WPCO_2831001!$A$34:$A$40,$B63,WPCO_2831001!$L$34:$L$40)*-1</f>
        <v>0</v>
      </c>
      <c r="S63" s="27">
        <f>SUMIF(WPCO_2831001!$A$3:$A$21,$B63,WPCO_2831001!$L$3:$L$21)*-1</f>
        <v>0</v>
      </c>
    </row>
    <row r="64" spans="1:19" x14ac:dyDescent="0.25">
      <c r="A64" s="16">
        <f t="shared" si="0"/>
        <v>50</v>
      </c>
      <c r="B64" s="21" t="s">
        <v>41</v>
      </c>
      <c r="C64" s="5">
        <f t="shared" si="15"/>
        <v>-8301</v>
      </c>
      <c r="D64" s="5">
        <f t="shared" si="13"/>
        <v>-8301</v>
      </c>
      <c r="E64" s="5"/>
      <c r="F64" s="5"/>
      <c r="G64" s="5">
        <f t="shared" si="17"/>
        <v>-8301</v>
      </c>
      <c r="H64" s="5"/>
      <c r="I64" s="5">
        <f t="shared" si="16"/>
        <v>-8301</v>
      </c>
      <c r="J64" s="5">
        <f t="shared" si="16"/>
        <v>0</v>
      </c>
      <c r="K64" s="5">
        <f t="shared" si="16"/>
        <v>0</v>
      </c>
      <c r="L64" s="5"/>
      <c r="M64" s="27">
        <f>SUMIF(WPCO_2831001!$A$22:$A$33,$B64,WPCO_2831001!$K$22:$K$33)*-1</f>
        <v>-8301</v>
      </c>
      <c r="N64" s="27">
        <f>SUMIF(WPCO_2831001!$A$34:$A$40,$B64,WPCO_2831001!$K$34:$K$40)*-1</f>
        <v>0</v>
      </c>
      <c r="O64" s="27">
        <f>SUMIF(WPCO_2831001!$A$3:$A$21,$B64,WPCO_2831001!$K$3:$K$21)*-1</f>
        <v>0</v>
      </c>
      <c r="P64" s="5"/>
      <c r="Q64" s="27">
        <f>SUMIF(WPCO_2831001!$A$22:$A$33,$B64,WPCO_2831001!$L$22:$L$33)*-1</f>
        <v>-8301</v>
      </c>
      <c r="R64" s="27">
        <f>SUMIF(WPCO_2831001!$A$34:$A$40,$B64,WPCO_2831001!$L$34:$L$40)*-1</f>
        <v>0</v>
      </c>
      <c r="S64" s="27">
        <f>SUMIF(WPCO_2831001!$A$3:$A$21,$B64,WPCO_2831001!$L$3:$L$21)*-1</f>
        <v>0</v>
      </c>
    </row>
    <row r="65" spans="1:19" x14ac:dyDescent="0.25">
      <c r="A65" s="16">
        <f t="shared" si="0"/>
        <v>51</v>
      </c>
      <c r="B65" s="21" t="s">
        <v>709</v>
      </c>
      <c r="C65" s="5">
        <f t="shared" si="15"/>
        <v>87239</v>
      </c>
      <c r="D65" s="5">
        <f t="shared" si="13"/>
        <v>87239</v>
      </c>
      <c r="E65" s="5"/>
      <c r="F65" s="5"/>
      <c r="G65" s="5">
        <f t="shared" si="17"/>
        <v>87239</v>
      </c>
      <c r="H65" s="5"/>
      <c r="I65" s="5">
        <f t="shared" si="16"/>
        <v>87239</v>
      </c>
      <c r="J65" s="5">
        <f t="shared" si="16"/>
        <v>0</v>
      </c>
      <c r="K65" s="5">
        <f t="shared" si="16"/>
        <v>0</v>
      </c>
      <c r="L65" s="5"/>
      <c r="M65" s="27">
        <f>SUMIF(WPCO_2831001!$A$22:$A$33,$B65,WPCO_2831001!$K$22:$K$33)*-1</f>
        <v>87239</v>
      </c>
      <c r="N65" s="27">
        <f>SUMIF(WPCO_2831001!$A$34:$A$40,$B65,WPCO_2831001!$K$34:$K$40)*-1</f>
        <v>0</v>
      </c>
      <c r="O65" s="27">
        <f>SUMIF(WPCO_2831001!$A$3:$A$21,$B65,WPCO_2831001!$K$3:$K$21)*-1</f>
        <v>0</v>
      </c>
      <c r="P65" s="5"/>
      <c r="Q65" s="27">
        <f>SUMIF(WPCO_2831001!$A$22:$A$33,$B65,WPCO_2831001!$L$22:$L$33)*-1</f>
        <v>87239</v>
      </c>
      <c r="R65" s="27">
        <f>SUMIF(WPCO_2831001!$A$34:$A$40,$B65,WPCO_2831001!$L$34:$L$40)*-1</f>
        <v>0</v>
      </c>
      <c r="S65" s="27">
        <f>SUMIF(WPCO_2831001!$A$3:$A$21,$B65,WPCO_2831001!$L$3:$L$21)*-1</f>
        <v>0</v>
      </c>
    </row>
    <row r="66" spans="1:19" x14ac:dyDescent="0.25">
      <c r="A66" s="16">
        <f t="shared" si="0"/>
        <v>52</v>
      </c>
      <c r="B66" s="21" t="s">
        <v>1458</v>
      </c>
      <c r="C66" s="5">
        <f t="shared" ref="C66" si="18">SUM(M66:O66)</f>
        <v>6753203.4500000002</v>
      </c>
      <c r="D66" s="5">
        <f t="shared" si="13"/>
        <v>6483970.8499999996</v>
      </c>
      <c r="E66" s="5"/>
      <c r="F66" s="5"/>
      <c r="G66" s="5">
        <f t="shared" si="17"/>
        <v>6618587</v>
      </c>
      <c r="H66" s="5"/>
      <c r="I66" s="5">
        <f t="shared" si="16"/>
        <v>6618587.1500000004</v>
      </c>
      <c r="J66" s="5">
        <f t="shared" si="16"/>
        <v>0</v>
      </c>
      <c r="K66" s="5">
        <f t="shared" si="16"/>
        <v>0</v>
      </c>
      <c r="L66" s="5"/>
      <c r="M66" s="27">
        <f>SUMIF(WPCO_2831001!$A$22:$A$33,$B66,WPCO_2831001!$K$22:$K$33)*-1</f>
        <v>6753203.4500000002</v>
      </c>
      <c r="N66" s="27">
        <f>SUMIF(WPCO_2831001!$A$34:$A$40,$B66,WPCO_2831001!$K$34:$K$40)*-1</f>
        <v>0</v>
      </c>
      <c r="O66" s="27">
        <f>SUMIF(WPCO_2831001!$A$3:$A$21,$B66,WPCO_2831001!$K$3:$K$21)*-1</f>
        <v>0</v>
      </c>
      <c r="P66" s="5"/>
      <c r="Q66" s="27">
        <f>SUMIF(WPCO_2831001!$A$22:$A$33,$B66,WPCO_2831001!$L$22:$L$33)*-1</f>
        <v>6483970.8499999996</v>
      </c>
      <c r="R66" s="27">
        <f>SUMIF(WPCO_2831001!$A$34:$A$40,$B66,WPCO_2831001!$L$34:$L$40)*-1</f>
        <v>0</v>
      </c>
      <c r="S66" s="27">
        <f>SUMIF(WPCO_2831001!$A$3:$A$21,$B66,WPCO_2831001!$L$3:$L$21)*-1</f>
        <v>0</v>
      </c>
    </row>
    <row r="67" spans="1:19" x14ac:dyDescent="0.25">
      <c r="A67" s="16">
        <f t="shared" si="0"/>
        <v>53</v>
      </c>
      <c r="B67" s="53" t="s">
        <v>301</v>
      </c>
      <c r="C67" s="54">
        <f t="shared" si="15"/>
        <v>0</v>
      </c>
      <c r="D67" s="54">
        <f t="shared" si="13"/>
        <v>0</v>
      </c>
      <c r="E67" s="54"/>
      <c r="F67" s="54"/>
      <c r="G67" s="54">
        <f t="shared" si="17"/>
        <v>0</v>
      </c>
      <c r="H67" s="54"/>
      <c r="I67" s="54">
        <f t="shared" si="16"/>
        <v>0</v>
      </c>
      <c r="J67" s="54">
        <f t="shared" si="16"/>
        <v>0</v>
      </c>
      <c r="K67" s="54">
        <f t="shared" si="16"/>
        <v>0</v>
      </c>
      <c r="L67" s="54"/>
      <c r="M67" s="54">
        <f>SUMIF(WPCO_2831001!$A$22:$A$33,$B67,WPCO_2831001!$K$22:$K$33)*-1</f>
        <v>0</v>
      </c>
      <c r="N67" s="54">
        <f>SUMIF(WPCO_2831001!$A$34:$A$40,$B67,WPCO_2831001!$K$34:$K$40)*-1</f>
        <v>0</v>
      </c>
      <c r="O67" s="54">
        <f>SUMIF(WPCO_2831001!$A$3:$A$21,$B67,WPCO_2831001!$K$3:$K$21)*-1</f>
        <v>0</v>
      </c>
      <c r="P67" s="54"/>
      <c r="Q67" s="54">
        <f>SUMIF(WPCO_2831001!$A$22:$A$33,$B67,WPCO_2831001!$L$22:$L$33)*-1</f>
        <v>0</v>
      </c>
      <c r="R67" s="54">
        <f>SUMIF(WPCO_2831001!$A$34:$A$40,$B67,WPCO_2831001!$L$34:$L$40)*-1</f>
        <v>0</v>
      </c>
      <c r="S67" s="54">
        <f>SUMIF(WPCO_2831001!$A$3:$A$21,$B67,WPCO_2831001!$L$3:$L$21)*-1</f>
        <v>0</v>
      </c>
    </row>
    <row r="68" spans="1:19" x14ac:dyDescent="0.25">
      <c r="A68" s="16">
        <f t="shared" si="0"/>
        <v>54</v>
      </c>
      <c r="B68" s="3" t="s">
        <v>307</v>
      </c>
      <c r="C68" s="5">
        <f t="shared" si="15"/>
        <v>2808344</v>
      </c>
      <c r="D68" s="5">
        <f t="shared" si="13"/>
        <v>2797877.6</v>
      </c>
      <c r="E68" s="5"/>
      <c r="F68" s="5"/>
      <c r="G68" s="5">
        <f t="shared" si="17"/>
        <v>2803111</v>
      </c>
      <c r="H68" s="5"/>
      <c r="I68" s="5">
        <f t="shared" si="16"/>
        <v>0</v>
      </c>
      <c r="J68" s="5">
        <f t="shared" si="16"/>
        <v>228842.42499999999</v>
      </c>
      <c r="K68" s="5">
        <f t="shared" si="16"/>
        <v>2574268.375</v>
      </c>
      <c r="L68" s="5"/>
      <c r="M68" s="27">
        <f>SUMIF(WPCO_2831001!$A$22:$A$33,$B68,WPCO_2831001!$K$22:$K$33)*-1</f>
        <v>0</v>
      </c>
      <c r="N68" s="27">
        <f>SUMIF(WPCO_2831001!$A$34:$A$40,$B68,WPCO_2831001!$K$34:$K$40)*-1</f>
        <v>235485.25</v>
      </c>
      <c r="O68" s="27">
        <f>SUMIF(WPCO_2831001!$A$3:$A$21,$B68,WPCO_2831001!$K$3:$K$21)*-1</f>
        <v>2572858.75</v>
      </c>
      <c r="P68" s="5"/>
      <c r="Q68" s="27">
        <f>SUMIF(WPCO_2831001!$A$22:$A$33,$B68,WPCO_2831001!$L$22:$L$33)*-1</f>
        <v>0</v>
      </c>
      <c r="R68" s="27">
        <f>SUMIF(WPCO_2831001!$A$34:$A$40,$B68,WPCO_2831001!$L$34:$L$40)*-1</f>
        <v>222199.6</v>
      </c>
      <c r="S68" s="27">
        <f>SUMIF(WPCO_2831001!$A$3:$A$21,$B68,WPCO_2831001!$L$3:$L$21)*-1</f>
        <v>2575678</v>
      </c>
    </row>
    <row r="69" spans="1:19" x14ac:dyDescent="0.25">
      <c r="A69" s="16">
        <f t="shared" si="0"/>
        <v>55</v>
      </c>
      <c r="B69" s="3" t="s">
        <v>130</v>
      </c>
      <c r="C69" s="5">
        <f t="shared" si="15"/>
        <v>74131.09</v>
      </c>
      <c r="D69" s="5">
        <f t="shared" si="13"/>
        <v>41183.94</v>
      </c>
      <c r="E69" s="5"/>
      <c r="F69" s="5"/>
      <c r="G69" s="5">
        <f t="shared" si="17"/>
        <v>57658</v>
      </c>
      <c r="H69" s="5"/>
      <c r="I69" s="5">
        <f t="shared" si="16"/>
        <v>0</v>
      </c>
      <c r="J69" s="5">
        <f t="shared" si="16"/>
        <v>0</v>
      </c>
      <c r="K69" s="5">
        <f t="shared" si="16"/>
        <v>57657.514999999999</v>
      </c>
      <c r="L69" s="5"/>
      <c r="M69" s="27">
        <f>SUMIF(WPCO_2831001!$A$22:$A$33,$B69,WPCO_2831001!$K$22:$K$33)*-1</f>
        <v>0</v>
      </c>
      <c r="N69" s="27">
        <f>SUMIF(WPCO_2831001!$A$34:$A$40,$B69,WPCO_2831001!$K$34:$K$40)*-1</f>
        <v>0</v>
      </c>
      <c r="O69" s="27">
        <f>SUMIF(WPCO_2831001!$A$3:$A$21,$B69,WPCO_2831001!$K$3:$K$21)*-1</f>
        <v>74131.09</v>
      </c>
      <c r="P69" s="5"/>
      <c r="Q69" s="27">
        <f>SUMIF(WPCO_2831001!$A$22:$A$33,$B69,WPCO_2831001!$L$22:$L$33)*-1</f>
        <v>0</v>
      </c>
      <c r="R69" s="27">
        <f>SUMIF(WPCO_2831001!$A$34:$A$40,$B69,WPCO_2831001!$L$34:$L$40)*-1</f>
        <v>0</v>
      </c>
      <c r="S69" s="27">
        <f>SUMIF(WPCO_2831001!$A$3:$A$21,$B69,WPCO_2831001!$L$3:$L$21)*-1</f>
        <v>41183.94</v>
      </c>
    </row>
    <row r="70" spans="1:19" x14ac:dyDescent="0.25">
      <c r="A70" s="16">
        <f t="shared" si="0"/>
        <v>56</v>
      </c>
      <c r="B70" s="3" t="s">
        <v>544</v>
      </c>
      <c r="C70" s="5">
        <f t="shared" si="15"/>
        <v>388970.56</v>
      </c>
      <c r="D70" s="5">
        <f t="shared" si="13"/>
        <v>0</v>
      </c>
      <c r="E70" s="5"/>
      <c r="F70" s="5"/>
      <c r="G70" s="5">
        <f t="shared" si="17"/>
        <v>194485</v>
      </c>
      <c r="H70" s="5"/>
      <c r="I70" s="5">
        <f t="shared" si="16"/>
        <v>0</v>
      </c>
      <c r="J70" s="5">
        <f t="shared" si="16"/>
        <v>0</v>
      </c>
      <c r="K70" s="5">
        <f t="shared" si="16"/>
        <v>194485.28</v>
      </c>
      <c r="L70" s="5"/>
      <c r="M70" s="27">
        <f>SUMIF(WPCO_2831001!$A$22:$A$33,$B70,WPCO_2831001!$K$22:$K$33)*-1</f>
        <v>0</v>
      </c>
      <c r="N70" s="27">
        <f>SUMIF(WPCO_2831001!$A$34:$A$40,$B70,WPCO_2831001!$K$34:$K$40)*-1</f>
        <v>0</v>
      </c>
      <c r="O70" s="27">
        <f>SUMIF(WPCO_2831001!$A$3:$A$21,$B70,WPCO_2831001!$K$3:$K$21)*-1</f>
        <v>388970.56</v>
      </c>
      <c r="P70" s="5"/>
      <c r="Q70" s="27">
        <f>SUMIF(WPCO_2831001!$A$22:$A$33,$B70,WPCO_2831001!$L$22:$L$33)*-1</f>
        <v>0</v>
      </c>
      <c r="R70" s="27">
        <f>SUMIF(WPCO_2831001!$A$34:$A$40,$B70,WPCO_2831001!$L$34:$L$40)*-1</f>
        <v>0</v>
      </c>
      <c r="S70" s="27">
        <f>SUMIF(WPCO_2831001!$A$3:$A$21,$B70,WPCO_2831001!$L$3:$L$21)*-1</f>
        <v>0</v>
      </c>
    </row>
    <row r="71" spans="1:19" x14ac:dyDescent="0.25">
      <c r="A71" s="16">
        <f t="shared" si="0"/>
        <v>57</v>
      </c>
      <c r="B71" s="3" t="s">
        <v>546</v>
      </c>
      <c r="C71" s="5">
        <f t="shared" ref="C71:C73" si="19">SUM(M71:O71)</f>
        <v>28221.31</v>
      </c>
      <c r="D71" s="5">
        <f t="shared" si="13"/>
        <v>33945</v>
      </c>
      <c r="E71" s="5"/>
      <c r="F71" s="5"/>
      <c r="G71" s="5">
        <f t="shared" si="17"/>
        <v>31083</v>
      </c>
      <c r="H71" s="5"/>
      <c r="I71" s="5">
        <f t="shared" si="16"/>
        <v>0</v>
      </c>
      <c r="J71" s="5">
        <f t="shared" si="16"/>
        <v>0</v>
      </c>
      <c r="K71" s="5">
        <f t="shared" si="16"/>
        <v>31083.154999999999</v>
      </c>
      <c r="L71" s="5"/>
      <c r="M71" s="27">
        <f>SUMIF(WPCO_2831001!$A$22:$A$33,$B71,WPCO_2831001!$K$22:$K$33)*-1</f>
        <v>0</v>
      </c>
      <c r="N71" s="27">
        <f>SUMIF(WPCO_2831001!$A$34:$A$40,$B71,WPCO_2831001!$K$34:$K$40)*-1</f>
        <v>0</v>
      </c>
      <c r="O71" s="27">
        <f>SUMIF(WPCO_2831001!$A$3:$A$21,$B71,WPCO_2831001!$K$3:$K$21)*-1</f>
        <v>28221.31</v>
      </c>
      <c r="P71" s="5"/>
      <c r="Q71" s="27">
        <f>SUMIF(WPCO_2831001!$A$22:$A$33,$B71,WPCO_2831001!$L$22:$L$33)*-1</f>
        <v>0</v>
      </c>
      <c r="R71" s="27">
        <f>SUMIF(WPCO_2831001!$A$34:$A$40,$B71,WPCO_2831001!$L$34:$L$40)*-1</f>
        <v>0</v>
      </c>
      <c r="S71" s="27">
        <f>SUMIF(WPCO_2831001!$A$3:$A$21,$B71,WPCO_2831001!$L$3:$L$21)*-1</f>
        <v>33945</v>
      </c>
    </row>
    <row r="72" spans="1:19" x14ac:dyDescent="0.25">
      <c r="A72" s="16">
        <f t="shared" si="0"/>
        <v>58</v>
      </c>
      <c r="B72" s="3" t="s">
        <v>655</v>
      </c>
      <c r="C72" s="5">
        <f t="shared" si="19"/>
        <v>0</v>
      </c>
      <c r="D72" s="5">
        <f t="shared" si="13"/>
        <v>476647.76</v>
      </c>
      <c r="E72" s="5"/>
      <c r="F72" s="5"/>
      <c r="G72" s="5">
        <f t="shared" si="17"/>
        <v>238324</v>
      </c>
      <c r="H72" s="5"/>
      <c r="I72" s="5">
        <f t="shared" si="16"/>
        <v>0</v>
      </c>
      <c r="J72" s="5">
        <f t="shared" si="16"/>
        <v>0</v>
      </c>
      <c r="K72" s="5">
        <f t="shared" si="16"/>
        <v>238323.88</v>
      </c>
      <c r="L72" s="5"/>
      <c r="M72" s="27">
        <f>SUMIF(WPCO_2831001!$A$22:$A$33,$B72,WPCO_2831001!$K$22:$K$33)*-1</f>
        <v>0</v>
      </c>
      <c r="N72" s="27">
        <f>SUMIF(WPCO_2831001!$A$34:$A$40,$B72,WPCO_2831001!$K$34:$K$40)*-1</f>
        <v>0</v>
      </c>
      <c r="O72" s="27">
        <f>SUMIF(WPCO_2831001!$A$3:$A$21,$B72,WPCO_2831001!$K$3:$K$21)*-1</f>
        <v>0</v>
      </c>
      <c r="P72" s="5"/>
      <c r="Q72" s="27">
        <f>SUMIF(WPCO_2831001!$A$22:$A$33,$B72,WPCO_2831001!$L$22:$L$33)*-1</f>
        <v>0</v>
      </c>
      <c r="R72" s="27">
        <f>SUMIF(WPCO_2831001!$A$34:$A$40,$B72,WPCO_2831001!$L$34:$L$40)*-1</f>
        <v>0</v>
      </c>
      <c r="S72" s="27">
        <f>SUMIF(WPCO_2831001!$A$3:$A$21,$B72,WPCO_2831001!$L$3:$L$21)*-1</f>
        <v>476647.76</v>
      </c>
    </row>
    <row r="73" spans="1:19" x14ac:dyDescent="0.25">
      <c r="A73" s="16">
        <f t="shared" si="0"/>
        <v>59</v>
      </c>
      <c r="B73" s="3" t="s">
        <v>657</v>
      </c>
      <c r="C73" s="5">
        <f t="shared" si="19"/>
        <v>0</v>
      </c>
      <c r="D73" s="5">
        <f t="shared" si="13"/>
        <v>25570.66</v>
      </c>
      <c r="E73" s="5"/>
      <c r="F73" s="5"/>
      <c r="G73" s="5">
        <f t="shared" si="17"/>
        <v>12785</v>
      </c>
      <c r="H73" s="5"/>
      <c r="I73" s="5">
        <f t="shared" si="16"/>
        <v>0</v>
      </c>
      <c r="J73" s="5">
        <f t="shared" si="16"/>
        <v>0</v>
      </c>
      <c r="K73" s="5">
        <f t="shared" si="16"/>
        <v>12785.33</v>
      </c>
      <c r="L73" s="5"/>
      <c r="M73" s="27">
        <f>SUMIF(WPCO_2831001!$A$22:$A$33,$B73,WPCO_2831001!$K$22:$K$33)*-1</f>
        <v>0</v>
      </c>
      <c r="N73" s="27">
        <f>SUMIF(WPCO_2831001!$A$34:$A$40,$B73,WPCO_2831001!$K$34:$K$40)*-1</f>
        <v>0</v>
      </c>
      <c r="O73" s="27">
        <f>SUMIF(WPCO_2831001!$A$3:$A$21,$B73,WPCO_2831001!$K$3:$K$21)*-1</f>
        <v>0</v>
      </c>
      <c r="P73" s="5"/>
      <c r="Q73" s="27">
        <f>SUMIF(WPCO_2831001!$A$22:$A$33,$B73,WPCO_2831001!$L$22:$L$33)*-1</f>
        <v>0</v>
      </c>
      <c r="R73" s="27">
        <f>SUMIF(WPCO_2831001!$A$34:$A$40,$B73,WPCO_2831001!$L$34:$L$40)*-1</f>
        <v>0</v>
      </c>
      <c r="S73" s="27">
        <f>SUMIF(WPCO_2831001!$A$3:$A$21,$B73,WPCO_2831001!$L$3:$L$21)*-1</f>
        <v>25570.66</v>
      </c>
    </row>
    <row r="74" spans="1:19" x14ac:dyDescent="0.25">
      <c r="A74" s="16">
        <f t="shared" si="0"/>
        <v>60</v>
      </c>
      <c r="B74" s="3" t="s">
        <v>607</v>
      </c>
      <c r="C74" s="5">
        <f t="shared" si="15"/>
        <v>-12804.75</v>
      </c>
      <c r="D74" s="5">
        <f t="shared" si="13"/>
        <v>-18528.439999999999</v>
      </c>
      <c r="E74" s="5"/>
      <c r="F74" s="5"/>
      <c r="G74" s="5">
        <f t="shared" si="17"/>
        <v>-15667</v>
      </c>
      <c r="H74" s="5"/>
      <c r="I74" s="5">
        <f t="shared" si="16"/>
        <v>0</v>
      </c>
      <c r="J74" s="5">
        <f t="shared" si="16"/>
        <v>0</v>
      </c>
      <c r="K74" s="5">
        <f t="shared" si="16"/>
        <v>-15666.594999999999</v>
      </c>
      <c r="L74" s="5"/>
      <c r="M74" s="27">
        <f>SUMIF(WPCO_2831001!$A$22:$A$33,$B74,WPCO_2831001!$K$22:$K$33)*-1</f>
        <v>0</v>
      </c>
      <c r="N74" s="27">
        <f>SUMIF(WPCO_2831001!$A$34:$A$40,$B74,WPCO_2831001!$K$34:$K$40)*-1</f>
        <v>0</v>
      </c>
      <c r="O74" s="27">
        <f>SUMIF(WPCO_2831001!$A$3:$A$21,$B74,WPCO_2831001!$K$3:$K$21)*-1</f>
        <v>-12804.75</v>
      </c>
      <c r="P74" s="5"/>
      <c r="Q74" s="27">
        <f>SUMIF(WPCO_2831001!$A$22:$A$33,$B74,WPCO_2831001!$L$22:$L$33)*-1</f>
        <v>0</v>
      </c>
      <c r="R74" s="27">
        <f>SUMIF(WPCO_2831001!$A$34:$A$40,$B74,WPCO_2831001!$L$34:$L$40)*-1</f>
        <v>0</v>
      </c>
      <c r="S74" s="27">
        <f>SUMIF(WPCO_2831001!$A$3:$A$21,$B74,WPCO_2831001!$L$3:$L$21)*-1</f>
        <v>-18528.439999999999</v>
      </c>
    </row>
    <row r="75" spans="1:19" x14ac:dyDescent="0.25">
      <c r="A75" s="16">
        <f t="shared" si="0"/>
        <v>61</v>
      </c>
      <c r="B75" s="3" t="s">
        <v>659</v>
      </c>
      <c r="C75" s="5">
        <f t="shared" ref="C75:C78" si="20">SUM(M75:O75)</f>
        <v>0</v>
      </c>
      <c r="D75" s="5">
        <f t="shared" si="13"/>
        <v>21493.85</v>
      </c>
      <c r="E75" s="5"/>
      <c r="F75" s="5"/>
      <c r="G75" s="5">
        <f t="shared" si="17"/>
        <v>10747</v>
      </c>
      <c r="H75" s="5"/>
      <c r="I75" s="5">
        <f t="shared" si="16"/>
        <v>0</v>
      </c>
      <c r="J75" s="5">
        <f t="shared" si="16"/>
        <v>0</v>
      </c>
      <c r="K75" s="5">
        <f t="shared" si="16"/>
        <v>10746.924999999999</v>
      </c>
      <c r="L75" s="5"/>
      <c r="M75" s="27">
        <f>SUMIF(WPCO_2831001!$A$22:$A$33,$B75,WPCO_2831001!$K$22:$K$33)*-1</f>
        <v>0</v>
      </c>
      <c r="N75" s="27">
        <f>SUMIF(WPCO_2831001!$A$34:$A$40,$B75,WPCO_2831001!$K$34:$K$40)*-1</f>
        <v>0</v>
      </c>
      <c r="O75" s="27">
        <f>SUMIF(WPCO_2831001!$A$3:$A$21,$B75,WPCO_2831001!$K$3:$K$21)*-1</f>
        <v>0</v>
      </c>
      <c r="P75" s="5"/>
      <c r="Q75" s="27">
        <f>SUMIF(WPCO_2831001!$A$22:$A$33,$B75,WPCO_2831001!$L$22:$L$33)*-1</f>
        <v>0</v>
      </c>
      <c r="R75" s="27">
        <f>SUMIF(WPCO_2831001!$A$34:$A$40,$B75,WPCO_2831001!$L$34:$L$40)*-1</f>
        <v>0</v>
      </c>
      <c r="S75" s="27">
        <f>SUMIF(WPCO_2831001!$A$3:$A$21,$B75,WPCO_2831001!$L$3:$L$21)*-1</f>
        <v>21493.85</v>
      </c>
    </row>
    <row r="76" spans="1:19" x14ac:dyDescent="0.25">
      <c r="A76" s="16">
        <f t="shared" si="0"/>
        <v>62</v>
      </c>
      <c r="B76" s="3" t="s">
        <v>661</v>
      </c>
      <c r="C76" s="5">
        <f t="shared" si="20"/>
        <v>0</v>
      </c>
      <c r="D76" s="5">
        <f t="shared" si="13"/>
        <v>-184520.41</v>
      </c>
      <c r="E76" s="5"/>
      <c r="F76" s="5"/>
      <c r="G76" s="5">
        <f t="shared" si="17"/>
        <v>-92260</v>
      </c>
      <c r="H76" s="5"/>
      <c r="I76" s="5">
        <f t="shared" si="16"/>
        <v>0</v>
      </c>
      <c r="J76" s="5">
        <f t="shared" si="16"/>
        <v>0</v>
      </c>
      <c r="K76" s="5">
        <f t="shared" si="16"/>
        <v>-92260.205000000002</v>
      </c>
      <c r="L76" s="5"/>
      <c r="M76" s="27">
        <f>SUMIF(WPCO_2831001!$A$22:$A$33,$B76,WPCO_2831001!$K$22:$K$33)*-1</f>
        <v>0</v>
      </c>
      <c r="N76" s="27">
        <f>SUMIF(WPCO_2831001!$A$34:$A$40,$B76,WPCO_2831001!$K$34:$K$40)*-1</f>
        <v>0</v>
      </c>
      <c r="O76" s="27">
        <f>SUMIF(WPCO_2831001!$A$3:$A$21,$B76,WPCO_2831001!$K$3:$K$21)*-1</f>
        <v>0</v>
      </c>
      <c r="P76" s="5"/>
      <c r="Q76" s="27">
        <f>SUMIF(WPCO_2831001!$A$22:$A$33,$B76,WPCO_2831001!$L$22:$L$33)*-1</f>
        <v>0</v>
      </c>
      <c r="R76" s="27">
        <f>SUMIF(WPCO_2831001!$A$34:$A$40,$B76,WPCO_2831001!$L$34:$L$40)*-1</f>
        <v>0</v>
      </c>
      <c r="S76" s="27">
        <f>SUMIF(WPCO_2831001!$A$3:$A$21,$B76,WPCO_2831001!$L$3:$L$21)*-1</f>
        <v>-184520.41</v>
      </c>
    </row>
    <row r="77" spans="1:19" x14ac:dyDescent="0.25">
      <c r="A77" s="16">
        <f t="shared" si="0"/>
        <v>63</v>
      </c>
      <c r="B77" s="3" t="s">
        <v>663</v>
      </c>
      <c r="C77" s="5">
        <f t="shared" si="20"/>
        <v>0</v>
      </c>
      <c r="D77" s="5">
        <f t="shared" si="13"/>
        <v>184520.41</v>
      </c>
      <c r="E77" s="5"/>
      <c r="F77" s="5"/>
      <c r="G77" s="5">
        <f t="shared" si="17"/>
        <v>92260</v>
      </c>
      <c r="H77" s="5"/>
      <c r="I77" s="5">
        <f t="shared" si="16"/>
        <v>0</v>
      </c>
      <c r="J77" s="5">
        <f t="shared" si="16"/>
        <v>0</v>
      </c>
      <c r="K77" s="5">
        <f t="shared" si="16"/>
        <v>92260.205000000002</v>
      </c>
      <c r="L77" s="5"/>
      <c r="M77" s="27">
        <f>SUMIF(WPCO_2831001!$A$22:$A$33,$B77,WPCO_2831001!$K$22:$K$33)*-1</f>
        <v>0</v>
      </c>
      <c r="N77" s="27">
        <f>SUMIF(WPCO_2831001!$A$34:$A$40,$B77,WPCO_2831001!$K$34:$K$40)*-1</f>
        <v>0</v>
      </c>
      <c r="O77" s="27">
        <f>SUMIF(WPCO_2831001!$A$3:$A$21,$B77,WPCO_2831001!$K$3:$K$21)*-1</f>
        <v>0</v>
      </c>
      <c r="P77" s="5"/>
      <c r="Q77" s="27">
        <f>SUMIF(WPCO_2831001!$A$22:$A$33,$B77,WPCO_2831001!$L$22:$L$33)*-1</f>
        <v>0</v>
      </c>
      <c r="R77" s="27">
        <f>SUMIF(WPCO_2831001!$A$34:$A$40,$B77,WPCO_2831001!$L$34:$L$40)*-1</f>
        <v>0</v>
      </c>
      <c r="S77" s="27">
        <f>SUMIF(WPCO_2831001!$A$3:$A$21,$B77,WPCO_2831001!$L$3:$L$21)*-1</f>
        <v>184520.41</v>
      </c>
    </row>
    <row r="78" spans="1:19" x14ac:dyDescent="0.25">
      <c r="A78" s="16">
        <f t="shared" si="0"/>
        <v>64</v>
      </c>
      <c r="B78" s="3" t="s">
        <v>665</v>
      </c>
      <c r="C78" s="5">
        <f t="shared" si="20"/>
        <v>0</v>
      </c>
      <c r="D78" s="5">
        <f t="shared" si="13"/>
        <v>-12537.53</v>
      </c>
      <c r="E78" s="5"/>
      <c r="F78" s="5"/>
      <c r="G78" s="5">
        <f t="shared" si="17"/>
        <v>-6269</v>
      </c>
      <c r="H78" s="5"/>
      <c r="I78" s="5">
        <f t="shared" si="16"/>
        <v>0</v>
      </c>
      <c r="J78" s="5">
        <f t="shared" si="16"/>
        <v>0</v>
      </c>
      <c r="K78" s="5">
        <f t="shared" si="16"/>
        <v>-6268.7650000000003</v>
      </c>
      <c r="L78" s="5"/>
      <c r="M78" s="27">
        <f>SUMIF(WPCO_2831001!$A$22:$A$33,$B78,WPCO_2831001!$K$22:$K$33)*-1</f>
        <v>0</v>
      </c>
      <c r="N78" s="27">
        <f>SUMIF(WPCO_2831001!$A$34:$A$40,$B78,WPCO_2831001!$K$34:$K$40)*-1</f>
        <v>0</v>
      </c>
      <c r="O78" s="27">
        <f>SUMIF(WPCO_2831001!$A$3:$A$21,$B78,WPCO_2831001!$K$3:$K$21)*-1</f>
        <v>0</v>
      </c>
      <c r="P78" s="5"/>
      <c r="Q78" s="27">
        <f>SUMIF(WPCO_2831001!$A$22:$A$33,$B78,WPCO_2831001!$L$22:$L$33)*-1</f>
        <v>0</v>
      </c>
      <c r="R78" s="27">
        <f>SUMIF(WPCO_2831001!$A$34:$A$40,$B78,WPCO_2831001!$L$34:$L$40)*-1</f>
        <v>0</v>
      </c>
      <c r="S78" s="27">
        <f>SUMIF(WPCO_2831001!$A$3:$A$21,$B78,WPCO_2831001!$L$3:$L$21)*-1</f>
        <v>-12537.53</v>
      </c>
    </row>
    <row r="79" spans="1:19" x14ac:dyDescent="0.25">
      <c r="A79" s="16">
        <f t="shared" si="0"/>
        <v>65</v>
      </c>
      <c r="B79" s="3" t="s">
        <v>91</v>
      </c>
      <c r="C79" s="5">
        <f t="shared" si="15"/>
        <v>144475.32</v>
      </c>
      <c r="D79" s="5">
        <f t="shared" si="13"/>
        <v>175735.91999999998</v>
      </c>
      <c r="E79" s="5"/>
      <c r="F79" s="5"/>
      <c r="G79" s="5">
        <f t="shared" si="17"/>
        <v>160106</v>
      </c>
      <c r="H79" s="5"/>
      <c r="I79" s="5">
        <f t="shared" si="16"/>
        <v>18513.95</v>
      </c>
      <c r="J79" s="5">
        <f t="shared" si="16"/>
        <v>932.75</v>
      </c>
      <c r="K79" s="5">
        <f t="shared" si="16"/>
        <v>140658.91999999998</v>
      </c>
      <c r="L79" s="5"/>
      <c r="M79" s="27">
        <f>SUMIF(WPCO_2831001!$A$22:$A$33,$B79,WPCO_2831001!$K$22:$K$33)*-1</f>
        <v>0</v>
      </c>
      <c r="N79" s="27">
        <f>SUMIF(WPCO_2831001!$A$34:$A$40,$B79,WPCO_2831001!$K$34:$K$40)*-1</f>
        <v>850.85</v>
      </c>
      <c r="O79" s="27">
        <f>SUMIF(WPCO_2831001!$A$3:$A$21,$B79,WPCO_2831001!$K$3:$K$21)*-1</f>
        <v>143624.47</v>
      </c>
      <c r="P79" s="5"/>
      <c r="Q79" s="27">
        <f>SUMIF(WPCO_2831001!$A$22:$A$33,$B79,WPCO_2831001!$L$22:$L$33)*-1</f>
        <v>37027.9</v>
      </c>
      <c r="R79" s="27">
        <f>SUMIF(WPCO_2831001!$A$34:$A$40,$B79,WPCO_2831001!$L$34:$L$40)*-1</f>
        <v>1014.65</v>
      </c>
      <c r="S79" s="27">
        <f>SUMIF(WPCO_2831001!$A$3:$A$21,$B79,WPCO_2831001!$L$3:$L$21)*-1</f>
        <v>137693.37</v>
      </c>
    </row>
    <row r="80" spans="1:19" x14ac:dyDescent="0.25">
      <c r="A80" s="16">
        <f t="shared" ref="A80:A112" si="21">A79+1</f>
        <v>66</v>
      </c>
      <c r="B80" s="1" t="s">
        <v>403</v>
      </c>
      <c r="C80" s="5">
        <f t="shared" si="15"/>
        <v>641115.17999999993</v>
      </c>
      <c r="D80" s="5">
        <f t="shared" si="13"/>
        <v>733621.58</v>
      </c>
      <c r="E80" s="5"/>
      <c r="F80" s="5"/>
      <c r="G80" s="5">
        <f t="shared" si="14"/>
        <v>687368</v>
      </c>
      <c r="H80" s="5"/>
      <c r="I80" s="5">
        <f t="shared" si="16"/>
        <v>176258.77499999999</v>
      </c>
      <c r="J80" s="5">
        <f t="shared" si="16"/>
        <v>164638.05499999999</v>
      </c>
      <c r="K80" s="5">
        <f t="shared" si="16"/>
        <v>346471.55</v>
      </c>
      <c r="L80" s="5"/>
      <c r="M80" s="27">
        <f>SUMIF(WPCO_2831001!$A$22:$A$33,$B80,WPCO_2831001!$K$22:$K$33)*-1</f>
        <v>192500</v>
      </c>
      <c r="N80" s="27">
        <f>SUMIF(WPCO_2831001!$A$34:$A$40,$B80,WPCO_2831001!$K$34:$K$40)*-1</f>
        <v>146256.93</v>
      </c>
      <c r="O80" s="27">
        <f>SUMIF(WPCO_2831001!$A$3:$A$21,$B80,WPCO_2831001!$K$3:$K$21)*-1</f>
        <v>302358.25</v>
      </c>
      <c r="P80" s="5"/>
      <c r="Q80" s="27">
        <f>SUMIF(WPCO_2831001!$A$22:$A$33,$B80,WPCO_2831001!$L$22:$L$33)*-1</f>
        <v>160017.54999999999</v>
      </c>
      <c r="R80" s="27">
        <f>SUMIF(WPCO_2831001!$A$34:$A$40,$B80,WPCO_2831001!$L$34:$L$40)*-1</f>
        <v>183019.18</v>
      </c>
      <c r="S80" s="27">
        <f>SUMIF(WPCO_2831001!$A$3:$A$21,$B80,WPCO_2831001!$L$3:$L$21)*-1</f>
        <v>390584.85</v>
      </c>
    </row>
    <row r="81" spans="1:19" x14ac:dyDescent="0.25">
      <c r="A81" s="16">
        <f t="shared" si="21"/>
        <v>67</v>
      </c>
      <c r="B81" s="1" t="s">
        <v>424</v>
      </c>
      <c r="C81" s="5">
        <f t="shared" si="15"/>
        <v>1244</v>
      </c>
      <c r="D81" s="5">
        <f t="shared" si="13"/>
        <v>0</v>
      </c>
      <c r="E81" s="5"/>
      <c r="F81" s="5"/>
      <c r="G81" s="5">
        <f t="shared" si="14"/>
        <v>622</v>
      </c>
      <c r="H81" s="5"/>
      <c r="I81" s="5">
        <f t="shared" si="16"/>
        <v>0</v>
      </c>
      <c r="J81" s="5">
        <f t="shared" si="16"/>
        <v>622</v>
      </c>
      <c r="K81" s="5">
        <f t="shared" si="16"/>
        <v>0</v>
      </c>
      <c r="L81" s="5"/>
      <c r="M81" s="27">
        <f>SUMIF(WPCO_2831001!$A$22:$A$33,$B81,WPCO_2831001!$K$22:$K$33)*-1</f>
        <v>0</v>
      </c>
      <c r="N81" s="27">
        <f>SUMIF(WPCO_2831001!$A$34:$A$40,$B81,WPCO_2831001!$K$34:$K$40)*-1</f>
        <v>1244</v>
      </c>
      <c r="O81" s="27">
        <f>SUMIF(WPCO_2831001!$A$3:$A$21,$B81,WPCO_2831001!$K$3:$K$21)*-1</f>
        <v>0</v>
      </c>
      <c r="P81" s="5"/>
      <c r="Q81" s="27">
        <f>SUMIF(WPCO_2831001!$A$22:$A$33,$B81,WPCO_2831001!$L$22:$L$33)*-1</f>
        <v>0</v>
      </c>
      <c r="R81" s="27">
        <f>SUMIF(WPCO_2831001!$A$34:$A$40,$B81,WPCO_2831001!$L$34:$L$40)*-1</f>
        <v>0</v>
      </c>
      <c r="S81" s="27">
        <f>SUMIF(WPCO_2831001!$A$3:$A$21,$B81,WPCO_2831001!$L$3:$L$21)*-1</f>
        <v>0</v>
      </c>
    </row>
    <row r="82" spans="1:19" x14ac:dyDescent="0.25">
      <c r="A82" s="16">
        <f t="shared" si="21"/>
        <v>68</v>
      </c>
      <c r="B82" s="1" t="s">
        <v>43</v>
      </c>
      <c r="C82" s="5">
        <f t="shared" si="15"/>
        <v>-0.25</v>
      </c>
      <c r="D82" s="5">
        <f t="shared" si="13"/>
        <v>-0.25</v>
      </c>
      <c r="E82" s="5"/>
      <c r="F82" s="5"/>
      <c r="G82" s="5">
        <f t="shared" si="14"/>
        <v>0</v>
      </c>
      <c r="H82" s="5"/>
      <c r="I82" s="5">
        <f t="shared" si="16"/>
        <v>0</v>
      </c>
      <c r="J82" s="5">
        <f t="shared" si="16"/>
        <v>0</v>
      </c>
      <c r="K82" s="5">
        <f t="shared" si="16"/>
        <v>-0.25</v>
      </c>
      <c r="L82" s="5"/>
      <c r="M82" s="27">
        <f>SUMIF(WPCO_2831001!$A$22:$A$33,$B82,WPCO_2831001!$K$22:$K$33)*-1</f>
        <v>0</v>
      </c>
      <c r="N82" s="27">
        <f>SUMIF(WPCO_2831001!$A$34:$A$40,$B82,WPCO_2831001!$K$34:$K$40)*-1</f>
        <v>0</v>
      </c>
      <c r="O82" s="27">
        <f>SUMIF(WPCO_2831001!$A$3:$A$21,$B82,WPCO_2831001!$K$3:$K$21)*-1</f>
        <v>-0.25</v>
      </c>
      <c r="P82" s="5"/>
      <c r="Q82" s="27">
        <f>SUMIF(WPCO_2831001!$A$22:$A$33,$B82,WPCO_2831001!$L$22:$L$33)*-1</f>
        <v>0</v>
      </c>
      <c r="R82" s="27">
        <f>SUMIF(WPCO_2831001!$A$34:$A$40,$B82,WPCO_2831001!$L$34:$L$40)*-1</f>
        <v>0</v>
      </c>
      <c r="S82" s="27">
        <f>SUMIF(WPCO_2831001!$A$3:$A$21,$B82,WPCO_2831001!$L$3:$L$21)*-1</f>
        <v>-0.25</v>
      </c>
    </row>
    <row r="83" spans="1:19" x14ac:dyDescent="0.25">
      <c r="A83" s="16">
        <f t="shared" si="21"/>
        <v>69</v>
      </c>
      <c r="B83" s="1" t="s">
        <v>431</v>
      </c>
      <c r="C83" s="5">
        <f t="shared" si="15"/>
        <v>122023.17</v>
      </c>
      <c r="D83" s="5">
        <f t="shared" si="13"/>
        <v>108465.06999999999</v>
      </c>
      <c r="E83" s="5"/>
      <c r="F83" s="5"/>
      <c r="G83" s="5">
        <f>ROUND(SUM(C83:F83)/2,0)</f>
        <v>115244</v>
      </c>
      <c r="H83" s="5"/>
      <c r="I83" s="5">
        <f t="shared" si="16"/>
        <v>0</v>
      </c>
      <c r="J83" s="5">
        <f t="shared" si="16"/>
        <v>6340.82</v>
      </c>
      <c r="K83" s="5">
        <f t="shared" si="16"/>
        <v>108903.29999999999</v>
      </c>
      <c r="L83" s="5"/>
      <c r="M83" s="27">
        <f>SUMIF(WPCO_2831001!$A$22:$A$33,$B83,WPCO_2831001!$K$22:$K$33)*-1</f>
        <v>0</v>
      </c>
      <c r="N83" s="27">
        <f>SUMIF(WPCO_2831001!$A$34:$A$40,$B83,WPCO_2831001!$K$34:$K$40)*-1</f>
        <v>6713.8</v>
      </c>
      <c r="O83" s="27">
        <f>SUMIF(WPCO_2831001!$A$3:$A$21,$B83,WPCO_2831001!$K$3:$K$21)*-1</f>
        <v>115309.37</v>
      </c>
      <c r="P83" s="5"/>
      <c r="Q83" s="27">
        <f>SUMIF(WPCO_2831001!$A$22:$A$33,$B83,WPCO_2831001!$L$22:$L$33)*-1</f>
        <v>0</v>
      </c>
      <c r="R83" s="27">
        <f>SUMIF(WPCO_2831001!$A$34:$A$40,$B83,WPCO_2831001!$L$34:$L$40)*-1</f>
        <v>5967.84</v>
      </c>
      <c r="S83" s="27">
        <f>SUMIF(WPCO_2831001!$A$3:$A$21,$B83,WPCO_2831001!$L$3:$L$21)*-1</f>
        <v>102497.23</v>
      </c>
    </row>
    <row r="84" spans="1:19" x14ac:dyDescent="0.25">
      <c r="A84" s="16">
        <f t="shared" si="21"/>
        <v>70</v>
      </c>
      <c r="B84" s="1" t="s">
        <v>44</v>
      </c>
      <c r="C84" s="5">
        <f t="shared" si="15"/>
        <v>-0.45</v>
      </c>
      <c r="D84" s="5">
        <f t="shared" si="13"/>
        <v>-0.45</v>
      </c>
      <c r="E84" s="5"/>
      <c r="F84" s="5"/>
      <c r="G84" s="5">
        <f t="shared" si="14"/>
        <v>0</v>
      </c>
      <c r="H84" s="5"/>
      <c r="I84" s="5">
        <f t="shared" si="16"/>
        <v>0</v>
      </c>
      <c r="J84" s="5">
        <f t="shared" si="16"/>
        <v>0</v>
      </c>
      <c r="K84" s="5">
        <f t="shared" si="16"/>
        <v>-0.45</v>
      </c>
      <c r="L84" s="5"/>
      <c r="M84" s="27">
        <f>SUMIF(WPCO_2831001!$A$22:$A$33,$B84,WPCO_2831001!$K$22:$K$33)*-1</f>
        <v>0</v>
      </c>
      <c r="N84" s="27">
        <f>SUMIF(WPCO_2831001!$A$34:$A$40,$B84,WPCO_2831001!$K$34:$K$40)*-1</f>
        <v>0</v>
      </c>
      <c r="O84" s="27">
        <f>SUMIF(WPCO_2831001!$A$3:$A$21,$B84,WPCO_2831001!$K$3:$K$21)*-1</f>
        <v>-0.45</v>
      </c>
      <c r="P84" s="5"/>
      <c r="Q84" s="27">
        <f>SUMIF(WPCO_2831001!$A$22:$A$33,$B84,WPCO_2831001!$L$22:$L$33)*-1</f>
        <v>0</v>
      </c>
      <c r="R84" s="27">
        <f>SUMIF(WPCO_2831001!$A$34:$A$40,$B84,WPCO_2831001!$L$34:$L$40)*-1</f>
        <v>0</v>
      </c>
      <c r="S84" s="27">
        <f>SUMIF(WPCO_2831001!$A$3:$A$21,$B84,WPCO_2831001!$L$3:$L$21)*-1</f>
        <v>-0.45</v>
      </c>
    </row>
    <row r="85" spans="1:19" x14ac:dyDescent="0.25">
      <c r="A85" s="16">
        <f t="shared" si="21"/>
        <v>71</v>
      </c>
      <c r="B85" s="1" t="s">
        <v>25</v>
      </c>
      <c r="C85" s="22">
        <v>45950</v>
      </c>
      <c r="D85" s="22">
        <v>45950</v>
      </c>
      <c r="E85" s="5">
        <f t="shared" ref="E85:F85" si="22">-C85</f>
        <v>-45950</v>
      </c>
      <c r="F85" s="5">
        <f t="shared" si="22"/>
        <v>-45950</v>
      </c>
      <c r="G85" s="5">
        <f t="shared" si="14"/>
        <v>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x14ac:dyDescent="0.25">
      <c r="A86" s="16">
        <f t="shared" si="21"/>
        <v>72</v>
      </c>
      <c r="B86" s="2" t="s">
        <v>45</v>
      </c>
      <c r="C86" s="22">
        <f>17989902.33-37898.35</f>
        <v>17952003.979999997</v>
      </c>
      <c r="D86" s="22">
        <v>18524538.77</v>
      </c>
      <c r="E86" s="5">
        <f>-C86</f>
        <v>-17952003.979999997</v>
      </c>
      <c r="F86" s="5">
        <f>-D86</f>
        <v>-18524538.77</v>
      </c>
      <c r="G86" s="5">
        <f>ROUND(SUM(C86:F86)/2,0)</f>
        <v>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x14ac:dyDescent="0.25">
      <c r="A87" s="16">
        <f t="shared" si="21"/>
        <v>73</v>
      </c>
      <c r="B87" s="1" t="s">
        <v>47</v>
      </c>
      <c r="C87" s="22">
        <v>0</v>
      </c>
      <c r="D87" s="22">
        <v>66038</v>
      </c>
      <c r="E87" s="5">
        <f>-C87</f>
        <v>0</v>
      </c>
      <c r="F87" s="5">
        <f>-D87</f>
        <v>-66038</v>
      </c>
      <c r="G87" s="5">
        <f t="shared" si="14"/>
        <v>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x14ac:dyDescent="0.25">
      <c r="A88" s="16">
        <f t="shared" si="21"/>
        <v>74</v>
      </c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3.8" thickBot="1" x14ac:dyDescent="0.3">
      <c r="A89" s="16">
        <f t="shared" si="21"/>
        <v>75</v>
      </c>
      <c r="C89" s="17">
        <f>SUM(C54:C88)</f>
        <v>37687000.399999991</v>
      </c>
      <c r="D89" s="17">
        <f>SUM(D54:D88)</f>
        <v>36853997.32</v>
      </c>
      <c r="E89" s="17">
        <f>SUM(E54:E88)</f>
        <v>-17997953.979999997</v>
      </c>
      <c r="F89" s="17">
        <f>SUM(F54:F88)</f>
        <v>-18636526.77</v>
      </c>
      <c r="G89" s="17">
        <f>SUM(G54:G88)</f>
        <v>18953259</v>
      </c>
      <c r="H89" s="5"/>
      <c r="I89" s="17">
        <f>SUM(I54:I88)</f>
        <v>14560699.264999999</v>
      </c>
      <c r="J89" s="17">
        <f>SUM(J54:J88)</f>
        <v>464681.9</v>
      </c>
      <c r="K89" s="17">
        <f>SUM(K54:K88)</f>
        <v>3927877.3199999984</v>
      </c>
      <c r="L89" s="5"/>
      <c r="M89" s="17">
        <f>SUM(M54:M88)</f>
        <v>15256287.710000001</v>
      </c>
      <c r="N89" s="17">
        <f>SUM(N54:N88)</f>
        <v>444709.95999999996</v>
      </c>
      <c r="O89" s="17">
        <f>SUM(O54:O88)</f>
        <v>3988048.75</v>
      </c>
      <c r="P89" s="5"/>
      <c r="Q89" s="17">
        <f>SUM(Q54:Q88)</f>
        <v>13865110.820000002</v>
      </c>
      <c r="R89" s="17">
        <f>SUM(R54:R88)</f>
        <v>484653.84</v>
      </c>
      <c r="S89" s="17">
        <f>SUM(S54:S88)</f>
        <v>3867705.89</v>
      </c>
    </row>
    <row r="90" spans="1:19" ht="13.8" thickTop="1" x14ac:dyDescent="0.25">
      <c r="A90" s="16">
        <f t="shared" si="21"/>
        <v>76</v>
      </c>
      <c r="C90" s="18"/>
      <c r="D90" s="18"/>
      <c r="E90" s="18"/>
      <c r="F90" s="18"/>
      <c r="G90" s="18"/>
      <c r="H90" s="5"/>
      <c r="I90" s="18"/>
      <c r="J90" s="18"/>
      <c r="K90" s="18"/>
      <c r="L90" s="5"/>
      <c r="M90" s="18"/>
      <c r="N90" s="18"/>
      <c r="O90" s="18"/>
      <c r="P90" s="5"/>
      <c r="Q90" s="18"/>
      <c r="R90" s="18"/>
      <c r="S90" s="18"/>
    </row>
    <row r="91" spans="1:19" x14ac:dyDescent="0.25">
      <c r="A91" s="16">
        <f t="shared" si="21"/>
        <v>77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x14ac:dyDescent="0.25">
      <c r="A92" s="16">
        <f t="shared" si="21"/>
        <v>78</v>
      </c>
      <c r="B92" s="3" t="s">
        <v>96</v>
      </c>
      <c r="C92" s="5">
        <f>SUM(M92:O92)</f>
        <v>10535276</v>
      </c>
      <c r="D92" s="5">
        <f>SUM(Q92:S92)</f>
        <v>10356950</v>
      </c>
      <c r="E92" s="5"/>
      <c r="F92" s="5"/>
      <c r="G92" s="5">
        <f>ROUND(SUM(C92:F92)/2,0)</f>
        <v>10446113</v>
      </c>
      <c r="H92" s="5"/>
      <c r="I92" s="5">
        <f t="shared" ref="I92:K92" si="23">(M92+Q92)/2</f>
        <v>10446113</v>
      </c>
      <c r="J92" s="5">
        <f t="shared" si="23"/>
        <v>0</v>
      </c>
      <c r="K92" s="5">
        <f t="shared" si="23"/>
        <v>0</v>
      </c>
      <c r="L92" s="5"/>
      <c r="M92" s="22">
        <v>10535276</v>
      </c>
      <c r="N92" s="22">
        <v>0</v>
      </c>
      <c r="O92" s="22">
        <v>0</v>
      </c>
      <c r="P92" s="5"/>
      <c r="Q92" s="22">
        <v>10356950</v>
      </c>
      <c r="R92" s="22">
        <v>0</v>
      </c>
      <c r="S92" s="22">
        <v>0</v>
      </c>
    </row>
    <row r="93" spans="1:19" x14ac:dyDescent="0.25">
      <c r="A93" s="16">
        <f t="shared" si="21"/>
        <v>79</v>
      </c>
      <c r="B93" s="2" t="s">
        <v>49</v>
      </c>
      <c r="C93" s="22">
        <f>39853189-70382</f>
        <v>39782807</v>
      </c>
      <c r="D93" s="22">
        <v>38953640</v>
      </c>
      <c r="E93" s="5">
        <f>-C93</f>
        <v>-39782807</v>
      </c>
      <c r="F93" s="5">
        <f>-D93</f>
        <v>-38953640</v>
      </c>
      <c r="G93" s="5">
        <f>ROUND(SUM(C93:F93)/2,0)</f>
        <v>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x14ac:dyDescent="0.25">
      <c r="A94" s="16">
        <f t="shared" si="21"/>
        <v>80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3.8" thickBot="1" x14ac:dyDescent="0.3">
      <c r="A95" s="16">
        <f t="shared" si="21"/>
        <v>81</v>
      </c>
      <c r="B95" s="1" t="s">
        <v>48</v>
      </c>
      <c r="C95" s="17">
        <f t="shared" ref="C95" si="24">SUM(C89:C94)</f>
        <v>88005083.399999991</v>
      </c>
      <c r="D95" s="17">
        <f t="shared" ref="D95:G95" si="25">SUM(D89:D94)</f>
        <v>86164587.319999993</v>
      </c>
      <c r="E95" s="17">
        <f t="shared" si="25"/>
        <v>-57780760.979999997</v>
      </c>
      <c r="F95" s="17">
        <f t="shared" si="25"/>
        <v>-57590166.769999996</v>
      </c>
      <c r="G95" s="17">
        <f t="shared" si="25"/>
        <v>29399372</v>
      </c>
      <c r="H95" s="5"/>
      <c r="I95" s="17">
        <f t="shared" ref="I95:K95" si="26">SUM(I89:I94)</f>
        <v>25006812.265000001</v>
      </c>
      <c r="J95" s="17">
        <f t="shared" si="26"/>
        <v>464681.9</v>
      </c>
      <c r="K95" s="17">
        <f t="shared" si="26"/>
        <v>3927877.3199999984</v>
      </c>
      <c r="L95" s="5"/>
      <c r="M95" s="17">
        <f t="shared" ref="M95:O95" si="27">SUM(M89:M94)</f>
        <v>25791563.710000001</v>
      </c>
      <c r="N95" s="17">
        <f t="shared" si="27"/>
        <v>444709.95999999996</v>
      </c>
      <c r="O95" s="17">
        <f t="shared" si="27"/>
        <v>3988048.75</v>
      </c>
      <c r="P95" s="5"/>
      <c r="Q95" s="17">
        <f t="shared" ref="Q95:S95" si="28">SUM(Q89:Q94)</f>
        <v>24222060.82</v>
      </c>
      <c r="R95" s="17">
        <f t="shared" si="28"/>
        <v>484653.84</v>
      </c>
      <c r="S95" s="17">
        <f t="shared" si="28"/>
        <v>3867705.89</v>
      </c>
    </row>
    <row r="96" spans="1:19" ht="13.8" thickTop="1" x14ac:dyDescent="0.25">
      <c r="A96" s="16">
        <f t="shared" si="21"/>
        <v>82</v>
      </c>
      <c r="C96" s="18"/>
      <c r="D96" s="18"/>
      <c r="E96" s="18"/>
      <c r="F96" s="18"/>
      <c r="G96" s="18"/>
      <c r="H96" s="5"/>
      <c r="I96" s="18"/>
      <c r="J96" s="18"/>
      <c r="K96" s="18"/>
      <c r="L96" s="5"/>
      <c r="M96" s="18"/>
      <c r="N96" s="18"/>
      <c r="O96" s="18"/>
      <c r="P96" s="5"/>
      <c r="Q96" s="18"/>
      <c r="R96" s="18"/>
      <c r="S96" s="18"/>
    </row>
    <row r="97" spans="1:19" x14ac:dyDescent="0.25">
      <c r="A97" s="16">
        <f t="shared" si="21"/>
        <v>83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x14ac:dyDescent="0.25">
      <c r="A98" s="16">
        <f t="shared" si="21"/>
        <v>84</v>
      </c>
      <c r="B98" s="1" t="s">
        <v>50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x14ac:dyDescent="0.25">
      <c r="A99" s="16">
        <f t="shared" si="21"/>
        <v>85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x14ac:dyDescent="0.25">
      <c r="A100" s="16">
        <f t="shared" si="21"/>
        <v>86</v>
      </c>
      <c r="B100" s="1" t="s">
        <v>51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x14ac:dyDescent="0.25">
      <c r="A101" s="16">
        <f t="shared" si="21"/>
        <v>87</v>
      </c>
      <c r="C101" s="5"/>
      <c r="D101" s="19"/>
      <c r="E101" s="19"/>
      <c r="F101" s="19"/>
      <c r="G101" s="19"/>
      <c r="H101" s="5"/>
      <c r="I101" s="19"/>
      <c r="J101" s="19"/>
      <c r="K101" s="19"/>
      <c r="L101" s="5"/>
      <c r="M101" s="5"/>
      <c r="N101" s="5"/>
      <c r="O101" s="5"/>
      <c r="P101" s="5"/>
      <c r="Q101" s="5"/>
      <c r="R101" s="5"/>
      <c r="S101" s="5"/>
    </row>
    <row r="102" spans="1:19" x14ac:dyDescent="0.25">
      <c r="A102" s="16">
        <f t="shared" si="21"/>
        <v>88</v>
      </c>
      <c r="B102" s="1" t="s">
        <v>52</v>
      </c>
      <c r="C102" s="5"/>
      <c r="D102" s="19"/>
      <c r="E102" s="19"/>
      <c r="F102" s="19"/>
      <c r="G102" s="19"/>
      <c r="H102" s="5"/>
      <c r="I102" s="19"/>
      <c r="J102" s="19"/>
      <c r="K102" s="19"/>
      <c r="L102" s="5"/>
      <c r="M102" s="5"/>
      <c r="N102" s="5"/>
      <c r="O102" s="5"/>
      <c r="P102" s="5"/>
      <c r="Q102" s="5"/>
      <c r="R102" s="5"/>
      <c r="S102" s="5"/>
    </row>
    <row r="103" spans="1:19" x14ac:dyDescent="0.25">
      <c r="A103" s="16">
        <f t="shared" si="21"/>
        <v>89</v>
      </c>
      <c r="B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3.8" thickBot="1" x14ac:dyDescent="0.3">
      <c r="A104" s="16">
        <f t="shared" si="21"/>
        <v>90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3.8" thickTop="1" x14ac:dyDescent="0.25">
      <c r="A105" s="16">
        <f t="shared" si="21"/>
        <v>91</v>
      </c>
      <c r="C105" s="18"/>
      <c r="D105" s="18"/>
      <c r="E105" s="18"/>
      <c r="F105" s="18"/>
      <c r="G105" s="18"/>
      <c r="H105" s="5"/>
      <c r="I105" s="18"/>
      <c r="J105" s="18"/>
      <c r="K105" s="18"/>
      <c r="L105" s="5"/>
      <c r="M105" s="18"/>
      <c r="N105" s="18"/>
      <c r="O105" s="18"/>
      <c r="P105" s="5"/>
      <c r="Q105" s="18"/>
      <c r="R105" s="18"/>
      <c r="S105" s="18"/>
    </row>
    <row r="106" spans="1:19" x14ac:dyDescent="0.25">
      <c r="A106" s="16">
        <f t="shared" si="21"/>
        <v>92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x14ac:dyDescent="0.25">
      <c r="A107" s="16">
        <f t="shared" si="21"/>
        <v>93</v>
      </c>
      <c r="B107" s="3" t="s">
        <v>53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x14ac:dyDescent="0.25">
      <c r="A108" s="16">
        <f t="shared" si="21"/>
        <v>94</v>
      </c>
      <c r="B108" s="3" t="s">
        <v>54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x14ac:dyDescent="0.25">
      <c r="A109" s="16">
        <f t="shared" si="21"/>
        <v>95</v>
      </c>
      <c r="B109" s="1" t="s">
        <v>905</v>
      </c>
      <c r="C109" s="5">
        <f>SUM(M109:O109)</f>
        <v>571</v>
      </c>
      <c r="D109" s="5">
        <f>SUM(Q109:S109)</f>
        <v>91</v>
      </c>
      <c r="E109" s="5"/>
      <c r="F109" s="5"/>
      <c r="G109" s="5">
        <f>ROUND(SUM(C109:F109)/2,0)</f>
        <v>331</v>
      </c>
      <c r="H109" s="5"/>
      <c r="I109" s="5">
        <f t="shared" ref="I109:K109" si="29">(M109+Q109)/2</f>
        <v>0</v>
      </c>
      <c r="J109" s="5">
        <f t="shared" si="29"/>
        <v>104.5</v>
      </c>
      <c r="K109" s="5">
        <f t="shared" si="29"/>
        <v>226.5</v>
      </c>
      <c r="L109" s="5"/>
      <c r="M109" s="22">
        <v>0</v>
      </c>
      <c r="N109" s="22">
        <v>184</v>
      </c>
      <c r="O109" s="22">
        <v>387</v>
      </c>
      <c r="P109" s="5"/>
      <c r="Q109" s="22">
        <v>0</v>
      </c>
      <c r="R109" s="22">
        <v>25</v>
      </c>
      <c r="S109" s="22">
        <v>66</v>
      </c>
    </row>
    <row r="110" spans="1:19" x14ac:dyDescent="0.25">
      <c r="A110" s="16">
        <f t="shared" si="21"/>
        <v>96</v>
      </c>
      <c r="B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x14ac:dyDescent="0.25">
      <c r="A111" s="16">
        <f t="shared" si="21"/>
        <v>97</v>
      </c>
      <c r="B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x14ac:dyDescent="0.25">
      <c r="A112" s="16">
        <f t="shared" si="21"/>
        <v>98</v>
      </c>
      <c r="B112" s="3" t="s">
        <v>55</v>
      </c>
      <c r="C112" s="17">
        <f t="shared" ref="C112:N112" si="30">SUM(C109:C111)</f>
        <v>571</v>
      </c>
      <c r="D112" s="17">
        <f t="shared" si="30"/>
        <v>91</v>
      </c>
      <c r="E112" s="17">
        <f t="shared" si="30"/>
        <v>0</v>
      </c>
      <c r="F112" s="17">
        <f t="shared" si="30"/>
        <v>0</v>
      </c>
      <c r="G112" s="17">
        <f t="shared" si="30"/>
        <v>331</v>
      </c>
      <c r="H112" s="5"/>
      <c r="I112" s="17">
        <f>SUM(I109:I111)</f>
        <v>0</v>
      </c>
      <c r="J112" s="17">
        <f>SUM(J109:J111)</f>
        <v>104.5</v>
      </c>
      <c r="K112" s="17">
        <f>SUM(K109:K111)</f>
        <v>226.5</v>
      </c>
      <c r="L112" s="5"/>
      <c r="M112" s="17">
        <f t="shared" si="30"/>
        <v>0</v>
      </c>
      <c r="N112" s="17">
        <f t="shared" si="30"/>
        <v>184</v>
      </c>
      <c r="O112" s="17">
        <f>SUM(O109:O111)</f>
        <v>387</v>
      </c>
      <c r="P112" s="5"/>
      <c r="Q112" s="17">
        <f>SUM(Q109:Q111)</f>
        <v>0</v>
      </c>
      <c r="R112" s="17">
        <f>SUM(R109:R111)</f>
        <v>25</v>
      </c>
      <c r="S112" s="17">
        <f>SUM(S109:S111)</f>
        <v>66</v>
      </c>
    </row>
  </sheetData>
  <pageMargins left="0.75" right="0.25" top="0.5" bottom="0.5" header="0.25" footer="0.25"/>
  <pageSetup scale="65" fitToHeight="0" orientation="landscape" r:id="rId1"/>
  <headerFooter alignWithMargins="0">
    <oddHeader>&amp;RSTATEMENT AF
PAGE &amp;P OF &amp;N</oddHeader>
  </headerFooter>
  <colBreaks count="3" manualBreakCount="3">
    <brk id="7" min="13" max="69" man="1"/>
    <brk id="11" min="13" max="69" man="1"/>
    <brk id="15" min="13" max="69" man="1"/>
  </col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7"/>
  <sheetViews>
    <sheetView workbookViewId="0">
      <selection activeCell="B93" sqref="B93:S93"/>
    </sheetView>
  </sheetViews>
  <sheetFormatPr defaultColWidth="9.109375" defaultRowHeight="13.2" x14ac:dyDescent="0.25"/>
  <cols>
    <col min="1" max="1" width="9.109375" style="26"/>
    <col min="2" max="2" width="8" style="26" bestFit="1" customWidth="1"/>
    <col min="3" max="3" width="29" style="26" bestFit="1" customWidth="1"/>
    <col min="4" max="5" width="15.33203125" style="26" bestFit="1" customWidth="1"/>
    <col min="6" max="6" width="12.33203125" style="26" bestFit="1" customWidth="1"/>
    <col min="7" max="16384" width="9.109375" style="26"/>
  </cols>
  <sheetData>
    <row r="3" spans="2:6" x14ac:dyDescent="0.25">
      <c r="E3" s="153"/>
    </row>
    <row r="4" spans="2:6" ht="14.4" x14ac:dyDescent="0.3">
      <c r="B4" s="32"/>
      <c r="C4" s="32"/>
      <c r="D4" s="154" t="s">
        <v>1459</v>
      </c>
      <c r="E4" s="154" t="s">
        <v>1460</v>
      </c>
      <c r="F4" s="32"/>
    </row>
    <row r="5" spans="2:6" x14ac:dyDescent="0.25">
      <c r="B5" s="32" t="s">
        <v>1461</v>
      </c>
      <c r="C5" s="32" t="s">
        <v>1462</v>
      </c>
      <c r="D5" s="155">
        <v>59301295</v>
      </c>
      <c r="E5" s="155">
        <f>'WPCo STATEMENT AF'!C23</f>
        <v>59301295</v>
      </c>
      <c r="F5" s="156">
        <f>+D5-E5</f>
        <v>0</v>
      </c>
    </row>
    <row r="6" spans="2:6" x14ac:dyDescent="0.25">
      <c r="B6" s="32" t="s">
        <v>1463</v>
      </c>
      <c r="C6" s="32" t="s">
        <v>1464</v>
      </c>
      <c r="D6" s="155">
        <v>144298809.06999999</v>
      </c>
      <c r="E6" s="155">
        <f>SUM('WPCo STATEMENT AF'!C28:C44)</f>
        <v>144298809.06999999</v>
      </c>
      <c r="F6" s="156">
        <f t="shared" ref="F6:F15" si="0">+D6-E6</f>
        <v>0</v>
      </c>
    </row>
    <row r="7" spans="2:6" x14ac:dyDescent="0.25">
      <c r="B7" s="32" t="s">
        <v>1465</v>
      </c>
      <c r="C7" s="32" t="s">
        <v>1466</v>
      </c>
      <c r="D7" s="155">
        <v>5951009.4500000002</v>
      </c>
      <c r="E7" s="155">
        <f>'WPCo STATEMENT AF'!C46</f>
        <v>5951009.4500000002</v>
      </c>
      <c r="F7" s="156">
        <f t="shared" si="0"/>
        <v>0</v>
      </c>
    </row>
    <row r="8" spans="2:6" x14ac:dyDescent="0.25">
      <c r="B8" s="32" t="s">
        <v>1467</v>
      </c>
      <c r="C8" s="32" t="s">
        <v>1468</v>
      </c>
      <c r="D8" s="155">
        <v>2215</v>
      </c>
      <c r="E8" s="155">
        <f>'WPCo STATEMENT AF'!C47</f>
        <v>2215</v>
      </c>
      <c r="F8" s="156">
        <f t="shared" si="0"/>
        <v>0</v>
      </c>
    </row>
    <row r="9" spans="2:6" x14ac:dyDescent="0.25">
      <c r="B9" s="32" t="s">
        <v>1469</v>
      </c>
      <c r="C9" s="32" t="s">
        <v>1470</v>
      </c>
      <c r="D9" s="155">
        <v>19689046.420000002</v>
      </c>
      <c r="E9" s="155">
        <f>SUM('WPCo STATEMENT AF'!C54:C84)</f>
        <v>19689046.419999998</v>
      </c>
      <c r="F9" s="156">
        <f t="shared" si="0"/>
        <v>0</v>
      </c>
    </row>
    <row r="10" spans="2:6" x14ac:dyDescent="0.25">
      <c r="B10" s="32" t="s">
        <v>1471</v>
      </c>
      <c r="C10" s="32" t="s">
        <v>1472</v>
      </c>
      <c r="D10" s="155">
        <v>532740</v>
      </c>
      <c r="E10" s="155">
        <f>D10</f>
        <v>532740</v>
      </c>
      <c r="F10" s="156">
        <f t="shared" si="0"/>
        <v>0</v>
      </c>
    </row>
    <row r="11" spans="2:6" x14ac:dyDescent="0.25">
      <c r="B11" s="32" t="s">
        <v>1473</v>
      </c>
      <c r="C11" s="32" t="s">
        <v>1474</v>
      </c>
      <c r="D11" s="155">
        <v>5305237</v>
      </c>
      <c r="E11" s="155">
        <f>D11</f>
        <v>5305237</v>
      </c>
      <c r="F11" s="156">
        <f t="shared" si="0"/>
        <v>0</v>
      </c>
    </row>
    <row r="12" spans="2:6" x14ac:dyDescent="0.25">
      <c r="B12" s="32" t="s">
        <v>1475</v>
      </c>
      <c r="C12" s="32" t="s">
        <v>1476</v>
      </c>
      <c r="D12" s="155">
        <v>4697299</v>
      </c>
      <c r="E12" s="155">
        <f>D12</f>
        <v>4697299</v>
      </c>
      <c r="F12" s="156">
        <f t="shared" si="0"/>
        <v>0</v>
      </c>
    </row>
    <row r="13" spans="2:6" x14ac:dyDescent="0.25">
      <c r="B13" s="32" t="s">
        <v>1477</v>
      </c>
      <c r="C13" s="32" t="s">
        <v>1478</v>
      </c>
      <c r="D13" s="155">
        <v>45950</v>
      </c>
      <c r="E13" s="155">
        <v>45950</v>
      </c>
      <c r="F13" s="156">
        <f t="shared" si="0"/>
        <v>0</v>
      </c>
    </row>
    <row r="14" spans="2:6" x14ac:dyDescent="0.25">
      <c r="B14" s="32" t="s">
        <v>1479</v>
      </c>
      <c r="C14" s="32" t="s">
        <v>1480</v>
      </c>
      <c r="D14" s="155">
        <v>17952003.98</v>
      </c>
      <c r="E14" s="155">
        <f>'WPCo STATEMENT AF'!C86</f>
        <v>17952003.979999997</v>
      </c>
      <c r="F14" s="156">
        <f t="shared" si="0"/>
        <v>0</v>
      </c>
    </row>
    <row r="15" spans="2:6" x14ac:dyDescent="0.25">
      <c r="B15" s="32" t="s">
        <v>1481</v>
      </c>
      <c r="C15" s="32" t="s">
        <v>1482</v>
      </c>
      <c r="D15" s="155">
        <v>39782807</v>
      </c>
      <c r="E15" s="155">
        <f>'WPCo STATEMENT AF'!C93</f>
        <v>39782807</v>
      </c>
      <c r="F15" s="156">
        <f t="shared" si="0"/>
        <v>0</v>
      </c>
    </row>
    <row r="16" spans="2:6" ht="14.4" x14ac:dyDescent="0.3">
      <c r="B16" s="32"/>
      <c r="C16" s="32"/>
      <c r="D16" s="157">
        <f>SUM(D5:D15)</f>
        <v>297558411.91999996</v>
      </c>
      <c r="E16" s="157">
        <f>SUM(E5:E15)</f>
        <v>297558411.91999996</v>
      </c>
      <c r="F16" s="157">
        <f>SUM(F5:F15)</f>
        <v>0</v>
      </c>
    </row>
    <row r="17" spans="2:7" x14ac:dyDescent="0.25">
      <c r="B17" s="32"/>
      <c r="C17" s="32"/>
      <c r="D17" s="155">
        <f>'WPCo STATEMENT AF'!C23+'WPCo STATEMENT AF'!C49+'WPCo STATEMENT AF'!C95</f>
        <v>297558412.40999997</v>
      </c>
      <c r="F17" s="32"/>
    </row>
    <row r="18" spans="2:7" ht="14.4" x14ac:dyDescent="0.3">
      <c r="B18" s="32"/>
      <c r="C18" s="32"/>
      <c r="D18" s="158">
        <f>+D16-D17</f>
        <v>-0.49000000953674316</v>
      </c>
      <c r="E18" s="32"/>
      <c r="F18" s="32"/>
    </row>
    <row r="19" spans="2:7" ht="14.4" x14ac:dyDescent="0.3">
      <c r="B19" s="32"/>
      <c r="C19" s="32"/>
      <c r="D19" s="158"/>
      <c r="E19" s="32"/>
      <c r="F19" s="32"/>
    </row>
    <row r="20" spans="2:7" x14ac:dyDescent="0.25">
      <c r="B20" s="32"/>
      <c r="C20" s="32"/>
      <c r="D20" s="32"/>
      <c r="E20" s="153" t="s">
        <v>1483</v>
      </c>
      <c r="F20" s="32"/>
    </row>
    <row r="21" spans="2:7" x14ac:dyDescent="0.25">
      <c r="C21" s="159" t="s">
        <v>1484</v>
      </c>
      <c r="D21" s="156">
        <f>+D5</f>
        <v>59301295</v>
      </c>
      <c r="E21" s="160">
        <v>59301295</v>
      </c>
      <c r="F21" s="155">
        <f>+D21-E21</f>
        <v>0</v>
      </c>
    </row>
    <row r="22" spans="2:7" x14ac:dyDescent="0.25">
      <c r="C22" s="159" t="s">
        <v>1485</v>
      </c>
      <c r="D22" s="156">
        <f>SUM(D6:D8)</f>
        <v>150252033.51999998</v>
      </c>
      <c r="E22" s="155">
        <v>150252033.52000001</v>
      </c>
      <c r="F22" s="155">
        <f>+D22-E22</f>
        <v>0</v>
      </c>
    </row>
    <row r="23" spans="2:7" x14ac:dyDescent="0.25">
      <c r="C23" s="159" t="s">
        <v>1486</v>
      </c>
      <c r="D23" s="156">
        <f>SUM(D9:D15)</f>
        <v>88005083.400000006</v>
      </c>
      <c r="E23" s="155">
        <v>88467711.75</v>
      </c>
      <c r="F23" s="155">
        <f>+D23-E23</f>
        <v>-462628.34999999404</v>
      </c>
      <c r="G23" s="26" t="s">
        <v>1487</v>
      </c>
    </row>
    <row r="24" spans="2:7" ht="14.4" x14ac:dyDescent="0.3">
      <c r="B24" s="32"/>
      <c r="C24" s="32"/>
      <c r="D24" s="157">
        <f>SUM(D21:D23)</f>
        <v>297558411.91999996</v>
      </c>
      <c r="E24" s="157">
        <f>SUM(E21:E23)</f>
        <v>298021040.26999998</v>
      </c>
      <c r="F24" s="70">
        <f>SUM(F21:F23)</f>
        <v>-462628.34999999404</v>
      </c>
    </row>
    <row r="25" spans="2:7" x14ac:dyDescent="0.25">
      <c r="B25" s="32"/>
      <c r="C25" s="32"/>
      <c r="D25" s="32" t="b">
        <f>D16=D24</f>
        <v>1</v>
      </c>
      <c r="E25" s="32" t="b">
        <f>E16=E24</f>
        <v>0</v>
      </c>
      <c r="F25" s="155"/>
    </row>
    <row r="27" spans="2:7" x14ac:dyDescent="0.25">
      <c r="F27" s="26">
        <f>+D14-F23</f>
        <v>18414632.329999994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pane ySplit="2" topLeftCell="A3" activePane="bottomLeft" state="frozen"/>
      <selection activeCell="B93" sqref="B93:S93"/>
      <selection pane="bottomLeft" activeCell="B93" sqref="B93:S93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3.109375" style="69" bestFit="1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161"/>
      <c r="B1" s="162" t="s">
        <v>600</v>
      </c>
      <c r="E1" s="86" t="s">
        <v>638</v>
      </c>
    </row>
    <row r="2" spans="1:23" x14ac:dyDescent="0.3">
      <c r="A2" s="163" t="s">
        <v>529</v>
      </c>
      <c r="B2" s="164" t="s">
        <v>444</v>
      </c>
      <c r="C2" s="164" t="s">
        <v>445</v>
      </c>
      <c r="D2" s="164" t="s">
        <v>446</v>
      </c>
      <c r="E2" s="164" t="s">
        <v>447</v>
      </c>
      <c r="F2" s="164" t="s">
        <v>448</v>
      </c>
      <c r="G2" s="164" t="s">
        <v>449</v>
      </c>
      <c r="H2" s="164" t="s">
        <v>450</v>
      </c>
      <c r="I2" s="164" t="s">
        <v>451</v>
      </c>
      <c r="J2" s="164" t="s">
        <v>452</v>
      </c>
      <c r="K2" s="75" t="s">
        <v>453</v>
      </c>
      <c r="L2" s="76" t="s">
        <v>454</v>
      </c>
      <c r="M2" s="164" t="s">
        <v>455</v>
      </c>
      <c r="N2" s="164" t="s">
        <v>456</v>
      </c>
      <c r="O2" s="164" t="s">
        <v>457</v>
      </c>
      <c r="P2" s="164" t="s">
        <v>458</v>
      </c>
      <c r="Q2" s="164" t="s">
        <v>459</v>
      </c>
      <c r="R2" s="164" t="s">
        <v>460</v>
      </c>
      <c r="S2" s="164" t="s">
        <v>461</v>
      </c>
      <c r="T2" s="164" t="s">
        <v>462</v>
      </c>
      <c r="U2" s="164" t="s">
        <v>463</v>
      </c>
      <c r="V2" s="164" t="s">
        <v>464</v>
      </c>
      <c r="W2" s="164" t="s">
        <v>465</v>
      </c>
    </row>
    <row r="3" spans="1:23" x14ac:dyDescent="0.3">
      <c r="A3" s="161" t="str">
        <f>VLOOKUP(I3,'Table (11)'!$B$3:$C$277,2,FALSE)</f>
        <v>BOOK VS. TAX DEPRECIATION</v>
      </c>
      <c r="B3" s="165">
        <v>50</v>
      </c>
      <c r="C3" s="165">
        <v>210</v>
      </c>
      <c r="D3" s="165" t="s">
        <v>1488</v>
      </c>
      <c r="E3" s="165" t="s">
        <v>466</v>
      </c>
      <c r="F3" s="165" t="s">
        <v>467</v>
      </c>
      <c r="G3" s="166">
        <v>2821001</v>
      </c>
      <c r="H3" s="165" t="s">
        <v>477</v>
      </c>
      <c r="I3" s="165" t="s">
        <v>150</v>
      </c>
      <c r="J3" s="165" t="s">
        <v>640</v>
      </c>
      <c r="K3" s="91">
        <v>-19581034</v>
      </c>
      <c r="L3" s="92">
        <v>-20814018.899999999</v>
      </c>
      <c r="M3" s="165">
        <v>-19581034</v>
      </c>
      <c r="N3" s="165"/>
      <c r="O3" s="165"/>
      <c r="P3" s="165">
        <v>0</v>
      </c>
      <c r="Q3" s="165">
        <v>0</v>
      </c>
      <c r="R3" s="165">
        <v>0</v>
      </c>
      <c r="S3" s="165">
        <v>0</v>
      </c>
      <c r="T3" s="165">
        <v>0</v>
      </c>
      <c r="U3" s="165" t="s">
        <v>470</v>
      </c>
      <c r="V3" s="165" t="s">
        <v>641</v>
      </c>
      <c r="W3" s="165" t="s">
        <v>642</v>
      </c>
    </row>
    <row r="4" spans="1:23" x14ac:dyDescent="0.3">
      <c r="A4" s="161" t="str">
        <f>VLOOKUP(I4,'Table (11)'!$B$3:$C$277,2,FALSE)</f>
        <v>BOOK VS. TAX DEPRECIATION</v>
      </c>
      <c r="B4" s="165">
        <v>50</v>
      </c>
      <c r="C4" s="165">
        <v>210</v>
      </c>
      <c r="D4" s="165" t="s">
        <v>1488</v>
      </c>
      <c r="E4" s="165" t="s">
        <v>466</v>
      </c>
      <c r="F4" s="165" t="s">
        <v>467</v>
      </c>
      <c r="G4" s="166">
        <v>2821001</v>
      </c>
      <c r="H4" s="165" t="s">
        <v>478</v>
      </c>
      <c r="I4" s="165" t="s">
        <v>151</v>
      </c>
      <c r="J4" s="165" t="s">
        <v>640</v>
      </c>
      <c r="K4" s="91">
        <v>2636</v>
      </c>
      <c r="L4" s="92">
        <v>3051</v>
      </c>
      <c r="M4" s="165">
        <v>2636</v>
      </c>
      <c r="N4" s="165"/>
      <c r="O4" s="165"/>
      <c r="P4" s="165">
        <v>0</v>
      </c>
      <c r="Q4" s="165">
        <v>0</v>
      </c>
      <c r="R4" s="165">
        <v>0</v>
      </c>
      <c r="S4" s="165">
        <v>0</v>
      </c>
      <c r="T4" s="165">
        <v>0</v>
      </c>
      <c r="U4" s="165" t="s">
        <v>470</v>
      </c>
      <c r="V4" s="165" t="s">
        <v>641</v>
      </c>
      <c r="W4" s="165" t="s">
        <v>642</v>
      </c>
    </row>
    <row r="5" spans="1:23" x14ac:dyDescent="0.3">
      <c r="A5" s="161" t="str">
        <f>VLOOKUP(I5,'Table (11)'!$B$3:$C$277,2,FALSE)</f>
        <v>CAPD INTEREST - SECTION 481(a) - CHANGE IN METHD</v>
      </c>
      <c r="B5" s="165">
        <v>50</v>
      </c>
      <c r="C5" s="165">
        <v>210</v>
      </c>
      <c r="D5" s="165" t="s">
        <v>1488</v>
      </c>
      <c r="E5" s="165" t="s">
        <v>466</v>
      </c>
      <c r="F5" s="165" t="s">
        <v>467</v>
      </c>
      <c r="G5" s="166">
        <v>2821001</v>
      </c>
      <c r="H5" s="165" t="s">
        <v>83</v>
      </c>
      <c r="I5" s="165" t="s">
        <v>154</v>
      </c>
      <c r="J5" s="165" t="s">
        <v>640</v>
      </c>
      <c r="K5" s="91">
        <v>-1493.8</v>
      </c>
      <c r="L5" s="92">
        <v>-1245.6500000000001</v>
      </c>
      <c r="M5" s="165">
        <v>-1493.8</v>
      </c>
      <c r="N5" s="165"/>
      <c r="O5" s="165"/>
      <c r="P5" s="165">
        <v>0</v>
      </c>
      <c r="Q5" s="165">
        <v>0</v>
      </c>
      <c r="R5" s="165">
        <v>0</v>
      </c>
      <c r="S5" s="165">
        <v>0</v>
      </c>
      <c r="T5" s="165">
        <v>0</v>
      </c>
      <c r="U5" s="165" t="s">
        <v>470</v>
      </c>
      <c r="V5" s="165" t="s">
        <v>641</v>
      </c>
      <c r="W5" s="165" t="s">
        <v>642</v>
      </c>
    </row>
    <row r="6" spans="1:23" x14ac:dyDescent="0.3">
      <c r="A6" s="161" t="str">
        <f>VLOOKUP(I6,'Table (11)'!$B$3:$C$277,2,FALSE)</f>
        <v>RELOCATION COST - SECTION 481(a) - CHANGE IN METH</v>
      </c>
      <c r="B6" s="165">
        <v>50</v>
      </c>
      <c r="C6" s="165">
        <v>210</v>
      </c>
      <c r="D6" s="165" t="s">
        <v>1488</v>
      </c>
      <c r="E6" s="165" t="s">
        <v>466</v>
      </c>
      <c r="F6" s="165" t="s">
        <v>467</v>
      </c>
      <c r="G6" s="166">
        <v>2821001</v>
      </c>
      <c r="H6" s="165" t="s">
        <v>84</v>
      </c>
      <c r="I6" s="165" t="s">
        <v>156</v>
      </c>
      <c r="J6" s="165" t="s">
        <v>640</v>
      </c>
      <c r="K6" s="91">
        <v>-4823.7</v>
      </c>
      <c r="L6" s="92">
        <v>-4042.85</v>
      </c>
      <c r="M6" s="165">
        <v>-4823.7</v>
      </c>
      <c r="N6" s="165"/>
      <c r="O6" s="165"/>
      <c r="P6" s="165">
        <v>0</v>
      </c>
      <c r="Q6" s="165">
        <v>0</v>
      </c>
      <c r="R6" s="165">
        <v>0</v>
      </c>
      <c r="S6" s="165">
        <v>0</v>
      </c>
      <c r="T6" s="165">
        <v>0</v>
      </c>
      <c r="U6" s="165" t="s">
        <v>470</v>
      </c>
      <c r="V6" s="165" t="s">
        <v>641</v>
      </c>
      <c r="W6" s="165" t="s">
        <v>642</v>
      </c>
    </row>
    <row r="7" spans="1:23" x14ac:dyDescent="0.3">
      <c r="A7" s="161" t="str">
        <f>VLOOKUP(I7,'Table (11)'!$B$3:$C$277,2,FALSE)</f>
        <v>BK PLANT IN SERVICE-SFAS 143-ARO</v>
      </c>
      <c r="B7" s="165">
        <v>50</v>
      </c>
      <c r="C7" s="165">
        <v>210</v>
      </c>
      <c r="D7" s="165" t="s">
        <v>1488</v>
      </c>
      <c r="E7" s="165" t="s">
        <v>466</v>
      </c>
      <c r="F7" s="165" t="s">
        <v>467</v>
      </c>
      <c r="G7" s="166">
        <v>2821001</v>
      </c>
      <c r="H7" s="165" t="s">
        <v>65</v>
      </c>
      <c r="I7" s="165" t="s">
        <v>168</v>
      </c>
      <c r="J7" s="165" t="s">
        <v>640</v>
      </c>
      <c r="K7" s="91">
        <v>1400.3</v>
      </c>
      <c r="L7" s="92">
        <v>1607.78</v>
      </c>
      <c r="M7" s="165">
        <v>1400.3</v>
      </c>
      <c r="N7" s="165"/>
      <c r="O7" s="165"/>
      <c r="P7" s="165">
        <v>0</v>
      </c>
      <c r="Q7" s="165">
        <v>0</v>
      </c>
      <c r="R7" s="165">
        <v>0</v>
      </c>
      <c r="S7" s="165">
        <v>0</v>
      </c>
      <c r="T7" s="165">
        <v>0</v>
      </c>
      <c r="U7" s="165" t="s">
        <v>470</v>
      </c>
      <c r="V7" s="165" t="s">
        <v>641</v>
      </c>
      <c r="W7" s="165" t="s">
        <v>642</v>
      </c>
    </row>
    <row r="8" spans="1:23" x14ac:dyDescent="0.3">
      <c r="A8" s="161" t="str">
        <f>VLOOKUP(I8,'Table (11)'!$B$3:$C$277,2,FALSE)</f>
        <v>GAIN/LOSS ON ACRS/MACRS PROPERTY</v>
      </c>
      <c r="B8" s="165">
        <v>50</v>
      </c>
      <c r="C8" s="165">
        <v>210</v>
      </c>
      <c r="D8" s="165" t="s">
        <v>1488</v>
      </c>
      <c r="E8" s="165" t="s">
        <v>466</v>
      </c>
      <c r="F8" s="165" t="s">
        <v>467</v>
      </c>
      <c r="G8" s="166">
        <v>2821001</v>
      </c>
      <c r="H8" s="165" t="s">
        <v>98</v>
      </c>
      <c r="I8" s="165" t="s">
        <v>170</v>
      </c>
      <c r="J8" s="165" t="s">
        <v>640</v>
      </c>
      <c r="K8" s="91">
        <v>-2617891.7200000002</v>
      </c>
      <c r="L8" s="92">
        <v>-2852913.92</v>
      </c>
      <c r="M8" s="165">
        <v>-2617891.7200000002</v>
      </c>
      <c r="N8" s="165"/>
      <c r="O8" s="165"/>
      <c r="P8" s="165">
        <v>0</v>
      </c>
      <c r="Q8" s="165">
        <v>0</v>
      </c>
      <c r="R8" s="165">
        <v>0</v>
      </c>
      <c r="S8" s="165">
        <v>0</v>
      </c>
      <c r="T8" s="165">
        <v>0</v>
      </c>
      <c r="U8" s="165" t="s">
        <v>470</v>
      </c>
      <c r="V8" s="165" t="s">
        <v>641</v>
      </c>
      <c r="W8" s="165" t="s">
        <v>642</v>
      </c>
    </row>
    <row r="9" spans="1:23" x14ac:dyDescent="0.3">
      <c r="A9" s="161" t="str">
        <f>VLOOKUP(I9,'Table (11)'!$B$3:$C$277,2,FALSE)</f>
        <v>GAIN/LOSS ON ACRS/MACRS PROPERTY</v>
      </c>
      <c r="B9" s="165">
        <v>50</v>
      </c>
      <c r="C9" s="165">
        <v>210</v>
      </c>
      <c r="D9" s="165" t="s">
        <v>1488</v>
      </c>
      <c r="E9" s="165" t="s">
        <v>466</v>
      </c>
      <c r="F9" s="165" t="s">
        <v>467</v>
      </c>
      <c r="G9" s="166">
        <v>2821001</v>
      </c>
      <c r="H9" s="165" t="s">
        <v>489</v>
      </c>
      <c r="I9" s="165" t="s">
        <v>171</v>
      </c>
      <c r="J9" s="165" t="s">
        <v>640</v>
      </c>
      <c r="K9" s="91">
        <v>740580</v>
      </c>
      <c r="L9" s="92">
        <v>839594</v>
      </c>
      <c r="M9" s="165">
        <v>740580</v>
      </c>
      <c r="N9" s="165"/>
      <c r="O9" s="165"/>
      <c r="P9" s="165">
        <v>0</v>
      </c>
      <c r="Q9" s="165">
        <v>0</v>
      </c>
      <c r="R9" s="165">
        <v>0</v>
      </c>
      <c r="S9" s="165">
        <v>0</v>
      </c>
      <c r="T9" s="165">
        <v>0</v>
      </c>
      <c r="U9" s="165" t="s">
        <v>470</v>
      </c>
      <c r="V9" s="165" t="s">
        <v>641</v>
      </c>
      <c r="W9" s="165" t="s">
        <v>642</v>
      </c>
    </row>
    <row r="10" spans="1:23" x14ac:dyDescent="0.3">
      <c r="A10" s="161" t="str">
        <f>VLOOKUP(I10,'Table (11)'!$B$3:$C$277,2,FALSE)</f>
        <v>ABFUDC</v>
      </c>
      <c r="B10" s="165">
        <v>50</v>
      </c>
      <c r="C10" s="165">
        <v>210</v>
      </c>
      <c r="D10" s="165" t="s">
        <v>1488</v>
      </c>
      <c r="E10" s="165" t="s">
        <v>466</v>
      </c>
      <c r="F10" s="165" t="s">
        <v>467</v>
      </c>
      <c r="G10" s="166">
        <v>2821001</v>
      </c>
      <c r="H10" s="165" t="s">
        <v>31</v>
      </c>
      <c r="I10" s="165" t="s">
        <v>174</v>
      </c>
      <c r="J10" s="165" t="s">
        <v>640</v>
      </c>
      <c r="K10" s="91">
        <v>-302118.59000000003</v>
      </c>
      <c r="L10" s="92">
        <v>-330551.71000000002</v>
      </c>
      <c r="M10" s="165">
        <v>-302118.59000000003</v>
      </c>
      <c r="N10" s="165"/>
      <c r="O10" s="165"/>
      <c r="P10" s="165">
        <v>0</v>
      </c>
      <c r="Q10" s="165">
        <v>0</v>
      </c>
      <c r="R10" s="165">
        <v>0</v>
      </c>
      <c r="S10" s="165">
        <v>0</v>
      </c>
      <c r="T10" s="165">
        <v>0</v>
      </c>
      <c r="U10" s="165" t="s">
        <v>470</v>
      </c>
      <c r="V10" s="165" t="s">
        <v>641</v>
      </c>
      <c r="W10" s="165" t="s">
        <v>642</v>
      </c>
    </row>
    <row r="11" spans="1:23" x14ac:dyDescent="0.3">
      <c r="A11" s="161" t="str">
        <f>VLOOKUP(I11,'Table (11)'!$B$3:$C$277,2,FALSE)</f>
        <v>ABFUDC</v>
      </c>
      <c r="B11" s="165">
        <v>50</v>
      </c>
      <c r="C11" s="165">
        <v>210</v>
      </c>
      <c r="D11" s="165" t="s">
        <v>1488</v>
      </c>
      <c r="E11" s="165" t="s">
        <v>466</v>
      </c>
      <c r="F11" s="165" t="s">
        <v>467</v>
      </c>
      <c r="G11" s="166">
        <v>2821001</v>
      </c>
      <c r="H11" s="165" t="s">
        <v>491</v>
      </c>
      <c r="I11" s="165" t="s">
        <v>175</v>
      </c>
      <c r="J11" s="165" t="s">
        <v>640</v>
      </c>
      <c r="K11" s="91">
        <v>122450</v>
      </c>
      <c r="L11" s="92">
        <v>132974</v>
      </c>
      <c r="M11" s="165">
        <v>122450</v>
      </c>
      <c r="N11" s="165"/>
      <c r="O11" s="165"/>
      <c r="P11" s="165">
        <v>0</v>
      </c>
      <c r="Q11" s="165">
        <v>0</v>
      </c>
      <c r="R11" s="165">
        <v>0</v>
      </c>
      <c r="S11" s="165">
        <v>0</v>
      </c>
      <c r="T11" s="165">
        <v>0</v>
      </c>
      <c r="U11" s="165" t="s">
        <v>470</v>
      </c>
      <c r="V11" s="165" t="s">
        <v>641</v>
      </c>
      <c r="W11" s="165" t="s">
        <v>642</v>
      </c>
    </row>
    <row r="12" spans="1:23" x14ac:dyDescent="0.3">
      <c r="A12" s="161" t="str">
        <f>VLOOKUP(I12,'Table (11)'!$B$3:$C$277,2,FALSE)</f>
        <v>SEC 481 PENS/OPEB ADJUSTMENT</v>
      </c>
      <c r="B12" s="165">
        <v>50</v>
      </c>
      <c r="C12" s="165">
        <v>210</v>
      </c>
      <c r="D12" s="165" t="s">
        <v>1488</v>
      </c>
      <c r="E12" s="165" t="s">
        <v>466</v>
      </c>
      <c r="F12" s="165" t="s">
        <v>467</v>
      </c>
      <c r="G12" s="166">
        <v>2821001</v>
      </c>
      <c r="H12" s="165" t="s">
        <v>34</v>
      </c>
      <c r="I12" s="165" t="s">
        <v>239</v>
      </c>
      <c r="J12" s="165" t="s">
        <v>640</v>
      </c>
      <c r="K12" s="91">
        <v>4.2</v>
      </c>
      <c r="L12" s="92">
        <v>4.2</v>
      </c>
      <c r="M12" s="165">
        <v>4.2</v>
      </c>
      <c r="N12" s="165"/>
      <c r="O12" s="165"/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 t="s">
        <v>470</v>
      </c>
      <c r="V12" s="165" t="s">
        <v>641</v>
      </c>
      <c r="W12" s="165" t="s">
        <v>642</v>
      </c>
    </row>
    <row r="13" spans="1:23" x14ac:dyDescent="0.3">
      <c r="A13" s="161" t="str">
        <f>VLOOKUP(I13,'Table (11)'!$B$3:$C$277,2,FALSE)</f>
        <v>CAPITALIZED RELOCATION COSTS</v>
      </c>
      <c r="B13" s="165">
        <v>50</v>
      </c>
      <c r="C13" s="165">
        <v>210</v>
      </c>
      <c r="D13" s="165" t="s">
        <v>1488</v>
      </c>
      <c r="E13" s="165" t="s">
        <v>466</v>
      </c>
      <c r="F13" s="165" t="s">
        <v>467</v>
      </c>
      <c r="G13" s="166">
        <v>2821001</v>
      </c>
      <c r="H13" s="165" t="s">
        <v>85</v>
      </c>
      <c r="I13" s="165" t="s">
        <v>272</v>
      </c>
      <c r="J13" s="165" t="s">
        <v>640</v>
      </c>
      <c r="K13" s="91">
        <v>-369291.65</v>
      </c>
      <c r="L13" s="92">
        <v>-383001.15</v>
      </c>
      <c r="M13" s="165">
        <v>-369291.65</v>
      </c>
      <c r="N13" s="165"/>
      <c r="O13" s="165"/>
      <c r="P13" s="165">
        <v>0</v>
      </c>
      <c r="Q13" s="165">
        <v>0</v>
      </c>
      <c r="R13" s="165">
        <v>0</v>
      </c>
      <c r="S13" s="165">
        <v>0</v>
      </c>
      <c r="T13" s="165">
        <v>0</v>
      </c>
      <c r="U13" s="165" t="s">
        <v>470</v>
      </c>
      <c r="V13" s="165" t="s">
        <v>641</v>
      </c>
      <c r="W13" s="165" t="s">
        <v>642</v>
      </c>
    </row>
    <row r="14" spans="1:23" x14ac:dyDescent="0.3">
      <c r="A14" s="161" t="str">
        <f>VLOOKUP(I14,'Table (11)'!$B$3:$C$277,2,FALSE)</f>
        <v>CAPITALIZED RELOCATION COSTS</v>
      </c>
      <c r="B14" s="165">
        <v>50</v>
      </c>
      <c r="C14" s="165">
        <v>210</v>
      </c>
      <c r="D14" s="165" t="s">
        <v>1488</v>
      </c>
      <c r="E14" s="165" t="s">
        <v>466</v>
      </c>
      <c r="F14" s="165" t="s">
        <v>467</v>
      </c>
      <c r="G14" s="166">
        <v>2821001</v>
      </c>
      <c r="H14" s="165" t="s">
        <v>509</v>
      </c>
      <c r="I14" s="165" t="s">
        <v>273</v>
      </c>
      <c r="J14" s="165" t="s">
        <v>640</v>
      </c>
      <c r="K14" s="91">
        <v>95279</v>
      </c>
      <c r="L14" s="92">
        <v>108272</v>
      </c>
      <c r="M14" s="165">
        <v>95279</v>
      </c>
      <c r="N14" s="165"/>
      <c r="O14" s="165"/>
      <c r="P14" s="165">
        <v>0</v>
      </c>
      <c r="Q14" s="165">
        <v>0</v>
      </c>
      <c r="R14" s="165">
        <v>0</v>
      </c>
      <c r="S14" s="165">
        <v>0</v>
      </c>
      <c r="T14" s="165">
        <v>0</v>
      </c>
      <c r="U14" s="165" t="s">
        <v>470</v>
      </c>
      <c r="V14" s="165" t="s">
        <v>641</v>
      </c>
      <c r="W14" s="165" t="s">
        <v>642</v>
      </c>
    </row>
    <row r="15" spans="1:23" x14ac:dyDescent="0.3">
      <c r="A15" s="161" t="str">
        <f>VLOOKUP(I15,'Table (11)'!$B$3:$C$277,2,FALSE)</f>
        <v>EXTRAORDINARY LOSS ON DISP OF PROP</v>
      </c>
      <c r="B15" s="165">
        <v>50</v>
      </c>
      <c r="C15" s="165">
        <v>210</v>
      </c>
      <c r="D15" s="165" t="s">
        <v>1488</v>
      </c>
      <c r="E15" s="165" t="s">
        <v>466</v>
      </c>
      <c r="F15" s="165" t="s">
        <v>467</v>
      </c>
      <c r="G15" s="166">
        <v>2821001</v>
      </c>
      <c r="H15" s="165" t="s">
        <v>86</v>
      </c>
      <c r="I15" s="165" t="s">
        <v>510</v>
      </c>
      <c r="J15" s="165" t="s">
        <v>640</v>
      </c>
      <c r="K15" s="91">
        <v>-27721.25</v>
      </c>
      <c r="L15" s="92">
        <v>-22440.97</v>
      </c>
      <c r="M15" s="165">
        <v>-27721.25</v>
      </c>
      <c r="N15" s="165"/>
      <c r="O15" s="165"/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 t="s">
        <v>470</v>
      </c>
      <c r="V15" s="165" t="s">
        <v>641</v>
      </c>
      <c r="W15" s="165" t="s">
        <v>642</v>
      </c>
    </row>
    <row r="16" spans="1:23" x14ac:dyDescent="0.3">
      <c r="A16" s="161" t="str">
        <f>VLOOKUP(I16,'Table (11)'!$B$3:$C$277,2,FALSE)</f>
        <v>BOOK VS. TAX DEPRECIATION</v>
      </c>
      <c r="B16" s="165">
        <v>50</v>
      </c>
      <c r="C16" s="165">
        <v>413</v>
      </c>
      <c r="D16" s="165" t="s">
        <v>1489</v>
      </c>
      <c r="E16" s="165" t="s">
        <v>466</v>
      </c>
      <c r="F16" s="165" t="s">
        <v>467</v>
      </c>
      <c r="G16" s="166">
        <v>2821001</v>
      </c>
      <c r="H16" s="165" t="s">
        <v>477</v>
      </c>
      <c r="I16" s="165" t="s">
        <v>150</v>
      </c>
      <c r="J16" s="165" t="s">
        <v>640</v>
      </c>
      <c r="K16" s="91">
        <v>-87474031</v>
      </c>
      <c r="L16" s="92">
        <v>-55820322.899999999</v>
      </c>
      <c r="M16" s="165">
        <v>-87474031</v>
      </c>
      <c r="N16" s="165"/>
      <c r="O16" s="165"/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 t="s">
        <v>470</v>
      </c>
      <c r="V16" s="165" t="s">
        <v>641</v>
      </c>
      <c r="W16" s="165" t="s">
        <v>642</v>
      </c>
    </row>
    <row r="17" spans="1:23" x14ac:dyDescent="0.3">
      <c r="A17" s="161" t="str">
        <f>VLOOKUP(I17,'Table (11)'!$B$3:$C$277,2,FALSE)</f>
        <v>BOOK VS. TAX DEPRECIATION</v>
      </c>
      <c r="B17" s="165">
        <v>50</v>
      </c>
      <c r="C17" s="165">
        <v>413</v>
      </c>
      <c r="D17" s="165" t="s">
        <v>1489</v>
      </c>
      <c r="E17" s="165" t="s">
        <v>466</v>
      </c>
      <c r="F17" s="165" t="s">
        <v>467</v>
      </c>
      <c r="G17" s="166">
        <v>2821001</v>
      </c>
      <c r="H17" s="165" t="s">
        <v>478</v>
      </c>
      <c r="I17" s="165" t="s">
        <v>151</v>
      </c>
      <c r="J17" s="165" t="s">
        <v>640</v>
      </c>
      <c r="K17" s="91">
        <v>-120</v>
      </c>
      <c r="L17" s="92">
        <v>3785</v>
      </c>
      <c r="M17" s="165">
        <v>-120</v>
      </c>
      <c r="N17" s="165"/>
      <c r="O17" s="165"/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 t="s">
        <v>470</v>
      </c>
      <c r="V17" s="165" t="s">
        <v>641</v>
      </c>
      <c r="W17" s="165" t="s">
        <v>642</v>
      </c>
    </row>
    <row r="18" spans="1:23" x14ac:dyDescent="0.3">
      <c r="A18" s="161" t="str">
        <f>VLOOKUP(I18,'Table (11)'!$B$3:$C$277,2,FALSE)</f>
        <v>BK PLANT IN SERVICE-SFAS 143-ARO</v>
      </c>
      <c r="B18" s="165">
        <v>50</v>
      </c>
      <c r="C18" s="165">
        <v>413</v>
      </c>
      <c r="D18" s="165" t="s">
        <v>1489</v>
      </c>
      <c r="E18" s="165" t="s">
        <v>466</v>
      </c>
      <c r="F18" s="165" t="s">
        <v>467</v>
      </c>
      <c r="G18" s="166">
        <v>2821001</v>
      </c>
      <c r="H18" s="165" t="s">
        <v>65</v>
      </c>
      <c r="I18" s="165" t="s">
        <v>168</v>
      </c>
      <c r="J18" s="165" t="s">
        <v>640</v>
      </c>
      <c r="K18" s="91">
        <v>-556806.86</v>
      </c>
      <c r="L18" s="92">
        <v>-1665535.27</v>
      </c>
      <c r="M18" s="165">
        <v>-556806.86</v>
      </c>
      <c r="N18" s="165"/>
      <c r="O18" s="165"/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 t="s">
        <v>470</v>
      </c>
      <c r="V18" s="165" t="s">
        <v>641</v>
      </c>
      <c r="W18" s="165" t="s">
        <v>642</v>
      </c>
    </row>
    <row r="19" spans="1:23" x14ac:dyDescent="0.3">
      <c r="A19" s="161" t="str">
        <f>VLOOKUP(I19,'Table (11)'!$B$3:$C$277,2,FALSE)</f>
        <v>NORMALIZED BASIS DIFFS - TRANSFERRED PLANTS</v>
      </c>
      <c r="B19" s="165">
        <v>50</v>
      </c>
      <c r="C19" s="165">
        <v>413</v>
      </c>
      <c r="D19" s="165" t="s">
        <v>1489</v>
      </c>
      <c r="E19" s="165" t="s">
        <v>466</v>
      </c>
      <c r="F19" s="165" t="s">
        <v>467</v>
      </c>
      <c r="G19" s="166">
        <v>2821001</v>
      </c>
      <c r="H19" s="165" t="s">
        <v>643</v>
      </c>
      <c r="I19" s="165" t="s">
        <v>644</v>
      </c>
      <c r="J19" s="165" t="s">
        <v>640</v>
      </c>
      <c r="K19" s="91">
        <v>0</v>
      </c>
      <c r="L19" s="92">
        <v>-4567395.25</v>
      </c>
      <c r="M19" s="165">
        <v>0</v>
      </c>
      <c r="N19" s="165"/>
      <c r="O19" s="165"/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 t="s">
        <v>470</v>
      </c>
      <c r="V19" s="165" t="s">
        <v>641</v>
      </c>
      <c r="W19" s="165" t="s">
        <v>642</v>
      </c>
    </row>
    <row r="20" spans="1:23" x14ac:dyDescent="0.3">
      <c r="A20" s="161" t="str">
        <f>VLOOKUP(I20,'Table (11)'!$B$3:$C$277,2,FALSE)</f>
        <v>DFIT GENERATION PLANT</v>
      </c>
      <c r="B20" s="165">
        <v>50</v>
      </c>
      <c r="C20" s="165">
        <v>413</v>
      </c>
      <c r="D20" s="165" t="s">
        <v>1489</v>
      </c>
      <c r="E20" s="165" t="s">
        <v>466</v>
      </c>
      <c r="F20" s="165" t="s">
        <v>467</v>
      </c>
      <c r="G20" s="166">
        <v>2821001</v>
      </c>
      <c r="H20" s="165" t="s">
        <v>485</v>
      </c>
      <c r="I20" s="165" t="s">
        <v>486</v>
      </c>
      <c r="J20" s="165" t="s">
        <v>640</v>
      </c>
      <c r="K20" s="91">
        <v>-7418399</v>
      </c>
      <c r="L20" s="92">
        <v>0</v>
      </c>
      <c r="M20" s="165">
        <v>-7418399</v>
      </c>
      <c r="N20" s="165"/>
      <c r="O20" s="165"/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 t="s">
        <v>470</v>
      </c>
      <c r="V20" s="165" t="s">
        <v>641</v>
      </c>
      <c r="W20" s="165" t="s">
        <v>642</v>
      </c>
    </row>
    <row r="21" spans="1:23" x14ac:dyDescent="0.3">
      <c r="A21" s="161" t="str">
        <f>VLOOKUP(I21,'Table (11)'!$B$3:$C$277,2,FALSE)</f>
        <v>GAIN/LOSS ON ACRS/MACRS PROPERTY</v>
      </c>
      <c r="B21" s="165">
        <v>50</v>
      </c>
      <c r="C21" s="165">
        <v>413</v>
      </c>
      <c r="D21" s="165" t="s">
        <v>1489</v>
      </c>
      <c r="E21" s="165" t="s">
        <v>466</v>
      </c>
      <c r="F21" s="165" t="s">
        <v>467</v>
      </c>
      <c r="G21" s="166">
        <v>2821001</v>
      </c>
      <c r="H21" s="165" t="s">
        <v>98</v>
      </c>
      <c r="I21" s="165" t="s">
        <v>170</v>
      </c>
      <c r="J21" s="165" t="s">
        <v>640</v>
      </c>
      <c r="K21" s="91">
        <v>0</v>
      </c>
      <c r="L21" s="92">
        <v>-980201.95</v>
      </c>
      <c r="M21" s="165">
        <v>0</v>
      </c>
      <c r="N21" s="165"/>
      <c r="O21" s="165"/>
      <c r="P21" s="165">
        <v>0</v>
      </c>
      <c r="Q21" s="165">
        <v>0</v>
      </c>
      <c r="R21" s="165">
        <v>0</v>
      </c>
      <c r="S21" s="165">
        <v>0</v>
      </c>
      <c r="T21" s="165">
        <v>0</v>
      </c>
      <c r="U21" s="165" t="s">
        <v>470</v>
      </c>
      <c r="V21" s="165" t="s">
        <v>641</v>
      </c>
      <c r="W21" s="165" t="s">
        <v>642</v>
      </c>
    </row>
    <row r="22" spans="1:23" x14ac:dyDescent="0.3">
      <c r="A22" s="161" t="str">
        <f>VLOOKUP(I22,'Table (11)'!$B$3:$C$277,2,FALSE)</f>
        <v>GAIN/LOSS ON ACRS/MACRS PROPERTY</v>
      </c>
      <c r="B22" s="165">
        <v>50</v>
      </c>
      <c r="C22" s="165">
        <v>413</v>
      </c>
      <c r="D22" s="165" t="s">
        <v>1489</v>
      </c>
      <c r="E22" s="165" t="s">
        <v>466</v>
      </c>
      <c r="F22" s="165" t="s">
        <v>467</v>
      </c>
      <c r="G22" s="166">
        <v>2821001</v>
      </c>
      <c r="H22" s="165" t="s">
        <v>489</v>
      </c>
      <c r="I22" s="165" t="s">
        <v>171</v>
      </c>
      <c r="J22" s="165" t="s">
        <v>640</v>
      </c>
      <c r="K22" s="91">
        <v>0</v>
      </c>
      <c r="L22" s="92">
        <v>49010</v>
      </c>
      <c r="M22" s="165">
        <v>0</v>
      </c>
      <c r="N22" s="165"/>
      <c r="O22" s="165"/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 t="s">
        <v>470</v>
      </c>
      <c r="V22" s="165" t="s">
        <v>641</v>
      </c>
      <c r="W22" s="165" t="s">
        <v>642</v>
      </c>
    </row>
    <row r="23" spans="1:23" x14ac:dyDescent="0.3">
      <c r="A23" s="161" t="str">
        <f>VLOOKUP(I23,'Table (11)'!$B$3:$C$277,2,FALSE)</f>
        <v>GAIN/LOSS ON ACRS/MACRS-BK/TX UNIT PROP</v>
      </c>
      <c r="B23" s="165">
        <v>50</v>
      </c>
      <c r="C23" s="165">
        <v>413</v>
      </c>
      <c r="D23" s="165" t="s">
        <v>1489</v>
      </c>
      <c r="E23" s="165" t="s">
        <v>466</v>
      </c>
      <c r="F23" s="165" t="s">
        <v>467</v>
      </c>
      <c r="G23" s="166">
        <v>2821001</v>
      </c>
      <c r="H23" s="165" t="s">
        <v>490</v>
      </c>
      <c r="I23" s="165" t="s">
        <v>172</v>
      </c>
      <c r="J23" s="165" t="s">
        <v>640</v>
      </c>
      <c r="K23" s="91">
        <v>0</v>
      </c>
      <c r="L23" s="92">
        <v>-469611.1</v>
      </c>
      <c r="M23" s="165">
        <v>0</v>
      </c>
      <c r="N23" s="165"/>
      <c r="O23" s="165"/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 t="s">
        <v>470</v>
      </c>
      <c r="V23" s="165" t="s">
        <v>641</v>
      </c>
      <c r="W23" s="165" t="s">
        <v>642</v>
      </c>
    </row>
    <row r="24" spans="1:23" x14ac:dyDescent="0.3">
      <c r="A24" s="161" t="str">
        <f>VLOOKUP(I24,'Table (11)'!$B$3:$C$277,2,FALSE)</f>
        <v>ABFUDC</v>
      </c>
      <c r="B24" s="165">
        <v>50</v>
      </c>
      <c r="C24" s="165">
        <v>413</v>
      </c>
      <c r="D24" s="165" t="s">
        <v>1489</v>
      </c>
      <c r="E24" s="165" t="s">
        <v>466</v>
      </c>
      <c r="F24" s="165" t="s">
        <v>467</v>
      </c>
      <c r="G24" s="166">
        <v>2821001</v>
      </c>
      <c r="H24" s="165" t="s">
        <v>31</v>
      </c>
      <c r="I24" s="165" t="s">
        <v>174</v>
      </c>
      <c r="J24" s="165" t="s">
        <v>640</v>
      </c>
      <c r="K24" s="91">
        <v>-50286.28</v>
      </c>
      <c r="L24" s="92">
        <v>-54707.92</v>
      </c>
      <c r="M24" s="165">
        <v>-50286.28</v>
      </c>
      <c r="N24" s="165"/>
      <c r="O24" s="165"/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 t="s">
        <v>470</v>
      </c>
      <c r="V24" s="165" t="s">
        <v>641</v>
      </c>
      <c r="W24" s="165" t="s">
        <v>642</v>
      </c>
    </row>
    <row r="25" spans="1:23" x14ac:dyDescent="0.3">
      <c r="A25" s="161" t="str">
        <f>VLOOKUP(I25,'Table (11)'!$B$3:$C$277,2,FALSE)</f>
        <v>ABFUDC</v>
      </c>
      <c r="B25" s="165">
        <v>50</v>
      </c>
      <c r="C25" s="165">
        <v>413</v>
      </c>
      <c r="D25" s="165" t="s">
        <v>1489</v>
      </c>
      <c r="E25" s="165" t="s">
        <v>466</v>
      </c>
      <c r="F25" s="165" t="s">
        <v>467</v>
      </c>
      <c r="G25" s="166">
        <v>2821001</v>
      </c>
      <c r="H25" s="165" t="s">
        <v>491</v>
      </c>
      <c r="I25" s="165" t="s">
        <v>175</v>
      </c>
      <c r="J25" s="165" t="s">
        <v>640</v>
      </c>
      <c r="K25" s="91">
        <v>784</v>
      </c>
      <c r="L25" s="92">
        <v>2564</v>
      </c>
      <c r="M25" s="165">
        <v>784</v>
      </c>
      <c r="N25" s="165"/>
      <c r="O25" s="165"/>
      <c r="P25" s="165">
        <v>0</v>
      </c>
      <c r="Q25" s="165">
        <v>0</v>
      </c>
      <c r="R25" s="165">
        <v>0</v>
      </c>
      <c r="S25" s="165">
        <v>0</v>
      </c>
      <c r="T25" s="165">
        <v>0</v>
      </c>
      <c r="U25" s="165" t="s">
        <v>470</v>
      </c>
      <c r="V25" s="165" t="s">
        <v>641</v>
      </c>
      <c r="W25" s="165" t="s">
        <v>642</v>
      </c>
    </row>
    <row r="26" spans="1:23" x14ac:dyDescent="0.3">
      <c r="A26" s="161" t="str">
        <f>VLOOKUP(I26,'Table (11)'!$B$3:$C$277,2,FALSE)</f>
        <v>BOOK/TAX UNIT OF PROPERTY ADJ</v>
      </c>
      <c r="B26" s="165">
        <v>50</v>
      </c>
      <c r="C26" s="165">
        <v>413</v>
      </c>
      <c r="D26" s="165" t="s">
        <v>1489</v>
      </c>
      <c r="E26" s="165" t="s">
        <v>466</v>
      </c>
      <c r="F26" s="165" t="s">
        <v>467</v>
      </c>
      <c r="G26" s="166">
        <v>2821001</v>
      </c>
      <c r="H26" s="165" t="s">
        <v>104</v>
      </c>
      <c r="I26" s="165" t="s">
        <v>270</v>
      </c>
      <c r="J26" s="165" t="s">
        <v>640</v>
      </c>
      <c r="K26" s="91">
        <v>-2868600</v>
      </c>
      <c r="L26" s="92">
        <v>-3899798.1</v>
      </c>
      <c r="M26" s="165">
        <v>-2868600</v>
      </c>
      <c r="N26" s="165"/>
      <c r="O26" s="165"/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65" t="s">
        <v>470</v>
      </c>
      <c r="V26" s="165" t="s">
        <v>641</v>
      </c>
      <c r="W26" s="165" t="s">
        <v>642</v>
      </c>
    </row>
    <row r="27" spans="1:23" x14ac:dyDescent="0.3">
      <c r="A27" s="161" t="str">
        <f>VLOOKUP(I27,'Table (11)'!$B$3:$C$277,2,FALSE)</f>
        <v>BOOK/TAX UNIT OF PROPERTY ADJ: AGR TRANSFER</v>
      </c>
      <c r="B27" s="165">
        <v>50</v>
      </c>
      <c r="C27" s="165">
        <v>413</v>
      </c>
      <c r="D27" s="165" t="s">
        <v>1489</v>
      </c>
      <c r="E27" s="165" t="s">
        <v>466</v>
      </c>
      <c r="F27" s="165" t="s">
        <v>467</v>
      </c>
      <c r="G27" s="166">
        <v>2821001</v>
      </c>
      <c r="H27" s="165" t="s">
        <v>645</v>
      </c>
      <c r="I27" s="165" t="s">
        <v>646</v>
      </c>
      <c r="J27" s="165" t="s">
        <v>640</v>
      </c>
      <c r="K27" s="91">
        <v>0</v>
      </c>
      <c r="L27" s="92">
        <v>-8934611.9499999993</v>
      </c>
      <c r="M27" s="165">
        <v>0</v>
      </c>
      <c r="N27" s="165"/>
      <c r="O27" s="165"/>
      <c r="P27" s="165">
        <v>0</v>
      </c>
      <c r="Q27" s="165">
        <v>0</v>
      </c>
      <c r="R27" s="165">
        <v>0</v>
      </c>
      <c r="S27" s="165">
        <v>0</v>
      </c>
      <c r="T27" s="165">
        <v>0</v>
      </c>
      <c r="U27" s="165" t="s">
        <v>470</v>
      </c>
      <c r="V27" s="165" t="s">
        <v>641</v>
      </c>
      <c r="W27" s="165" t="s">
        <v>642</v>
      </c>
    </row>
    <row r="28" spans="1:23" x14ac:dyDescent="0.3">
      <c r="A28" s="161" t="str">
        <f>VLOOKUP(I28,'Table (11)'!$B$3:$C$277,2,FALSE)</f>
        <v>BK/TX UNIT OF PROPERTY ADJ-SEC 481 ADJ: AGR TRANSFER</v>
      </c>
      <c r="B28" s="165">
        <v>50</v>
      </c>
      <c r="C28" s="165">
        <v>413</v>
      </c>
      <c r="D28" s="165" t="s">
        <v>1489</v>
      </c>
      <c r="E28" s="165" t="s">
        <v>466</v>
      </c>
      <c r="F28" s="165" t="s">
        <v>467</v>
      </c>
      <c r="G28" s="166">
        <v>2821001</v>
      </c>
      <c r="H28" s="165" t="s">
        <v>647</v>
      </c>
      <c r="I28" s="165" t="s">
        <v>648</v>
      </c>
      <c r="J28" s="165" t="s">
        <v>640</v>
      </c>
      <c r="K28" s="91">
        <v>0</v>
      </c>
      <c r="L28" s="92">
        <v>-24733823.100000001</v>
      </c>
      <c r="M28" s="165">
        <v>0</v>
      </c>
      <c r="N28" s="165"/>
      <c r="O28" s="165"/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 t="s">
        <v>470</v>
      </c>
      <c r="V28" s="165" t="s">
        <v>641</v>
      </c>
      <c r="W28" s="165" t="s">
        <v>642</v>
      </c>
    </row>
    <row r="29" spans="1:23" x14ac:dyDescent="0.3">
      <c r="A29" s="161" t="str">
        <f>VLOOKUP(I29,'Table (11)'!$B$3:$C$277,2,FALSE)</f>
        <v>BOOK VS. TAX DEPRECIATION</v>
      </c>
      <c r="B29" s="165">
        <v>50</v>
      </c>
      <c r="C29" s="165">
        <v>200</v>
      </c>
      <c r="D29" s="165" t="s">
        <v>1490</v>
      </c>
      <c r="E29" s="165" t="s">
        <v>466</v>
      </c>
      <c r="F29" s="165" t="s">
        <v>467</v>
      </c>
      <c r="G29" s="166">
        <v>2821001</v>
      </c>
      <c r="H29" s="165" t="s">
        <v>477</v>
      </c>
      <c r="I29" s="165" t="s">
        <v>150</v>
      </c>
      <c r="J29" s="165" t="s">
        <v>640</v>
      </c>
      <c r="K29" s="91">
        <v>-23635059.25</v>
      </c>
      <c r="L29" s="92">
        <v>-24719384.100000001</v>
      </c>
      <c r="M29" s="165">
        <v>-23635059.25</v>
      </c>
      <c r="N29" s="165"/>
      <c r="O29" s="165"/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 t="s">
        <v>470</v>
      </c>
      <c r="V29" s="165" t="s">
        <v>641</v>
      </c>
      <c r="W29" s="165" t="s">
        <v>642</v>
      </c>
    </row>
    <row r="30" spans="1:23" x14ac:dyDescent="0.3">
      <c r="A30" s="161" t="str">
        <f>VLOOKUP(I30,'Table (11)'!$B$3:$C$277,2,FALSE)</f>
        <v>BOOK VS. TAX DEPRECIATION</v>
      </c>
      <c r="B30" s="165">
        <v>50</v>
      </c>
      <c r="C30" s="165">
        <v>200</v>
      </c>
      <c r="D30" s="165" t="s">
        <v>1490</v>
      </c>
      <c r="E30" s="165" t="s">
        <v>466</v>
      </c>
      <c r="F30" s="165" t="s">
        <v>467</v>
      </c>
      <c r="G30" s="166">
        <v>2821001</v>
      </c>
      <c r="H30" s="165" t="s">
        <v>478</v>
      </c>
      <c r="I30" s="165" t="s">
        <v>151</v>
      </c>
      <c r="J30" s="165" t="s">
        <v>640</v>
      </c>
      <c r="K30" s="91">
        <v>-301</v>
      </c>
      <c r="L30" s="92">
        <v>-370</v>
      </c>
      <c r="M30" s="165">
        <v>-301</v>
      </c>
      <c r="N30" s="165"/>
      <c r="O30" s="165"/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 t="s">
        <v>470</v>
      </c>
      <c r="V30" s="165" t="s">
        <v>641</v>
      </c>
      <c r="W30" s="165" t="s">
        <v>642</v>
      </c>
    </row>
    <row r="31" spans="1:23" x14ac:dyDescent="0.3">
      <c r="A31" s="161" t="str">
        <f>VLOOKUP(I31,'Table (11)'!$B$3:$C$277,2,FALSE)</f>
        <v>CAPD INTEREST - SECTION 481(a) - CHANGE IN METHD</v>
      </c>
      <c r="B31" s="165">
        <v>50</v>
      </c>
      <c r="C31" s="165">
        <v>200</v>
      </c>
      <c r="D31" s="165" t="s">
        <v>1490</v>
      </c>
      <c r="E31" s="165" t="s">
        <v>466</v>
      </c>
      <c r="F31" s="165" t="s">
        <v>467</v>
      </c>
      <c r="G31" s="166">
        <v>2821001</v>
      </c>
      <c r="H31" s="165" t="s">
        <v>83</v>
      </c>
      <c r="I31" s="165" t="s">
        <v>154</v>
      </c>
      <c r="J31" s="165" t="s">
        <v>640</v>
      </c>
      <c r="K31" s="91">
        <v>-1419.25</v>
      </c>
      <c r="L31" s="92">
        <v>-1183.7</v>
      </c>
      <c r="M31" s="165">
        <v>-1419.25</v>
      </c>
      <c r="N31" s="165"/>
      <c r="O31" s="165"/>
      <c r="P31" s="165">
        <v>0</v>
      </c>
      <c r="Q31" s="165">
        <v>0</v>
      </c>
      <c r="R31" s="165">
        <v>0</v>
      </c>
      <c r="S31" s="165">
        <v>0</v>
      </c>
      <c r="T31" s="165">
        <v>0</v>
      </c>
      <c r="U31" s="165" t="s">
        <v>470</v>
      </c>
      <c r="V31" s="165" t="s">
        <v>641</v>
      </c>
      <c r="W31" s="165" t="s">
        <v>642</v>
      </c>
    </row>
    <row r="32" spans="1:23" x14ac:dyDescent="0.3">
      <c r="A32" s="161" t="str">
        <f>VLOOKUP(I32,'Table (11)'!$B$3:$C$277,2,FALSE)</f>
        <v>R &amp; D DEDUCTION - SECTION 174</v>
      </c>
      <c r="B32" s="165">
        <v>50</v>
      </c>
      <c r="C32" s="165">
        <v>200</v>
      </c>
      <c r="D32" s="165" t="s">
        <v>1490</v>
      </c>
      <c r="E32" s="165" t="s">
        <v>466</v>
      </c>
      <c r="F32" s="165" t="s">
        <v>467</v>
      </c>
      <c r="G32" s="166">
        <v>2821001</v>
      </c>
      <c r="H32" s="165" t="s">
        <v>481</v>
      </c>
      <c r="I32" s="165" t="s">
        <v>160</v>
      </c>
      <c r="J32" s="165" t="s">
        <v>640</v>
      </c>
      <c r="K32" s="91">
        <v>-2538.5500000000002</v>
      </c>
      <c r="L32" s="92">
        <v>-2538.5500000000002</v>
      </c>
      <c r="M32" s="165">
        <v>-2538.5500000000002</v>
      </c>
      <c r="N32" s="165"/>
      <c r="O32" s="165"/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165" t="s">
        <v>470</v>
      </c>
      <c r="V32" s="165" t="s">
        <v>641</v>
      </c>
      <c r="W32" s="165" t="s">
        <v>642</v>
      </c>
    </row>
    <row r="33" spans="1:23" x14ac:dyDescent="0.3">
      <c r="A33" s="161" t="str">
        <f>VLOOKUP(I33,'Table (11)'!$B$3:$C$277,2,FALSE)</f>
        <v>BK PLANT IN SERVICE-SFAS 143-ARO</v>
      </c>
      <c r="B33" s="165">
        <v>50</v>
      </c>
      <c r="C33" s="165">
        <v>200</v>
      </c>
      <c r="D33" s="165" t="s">
        <v>1490</v>
      </c>
      <c r="E33" s="165" t="s">
        <v>466</v>
      </c>
      <c r="F33" s="165" t="s">
        <v>467</v>
      </c>
      <c r="G33" s="166">
        <v>2821001</v>
      </c>
      <c r="H33" s="165" t="s">
        <v>65</v>
      </c>
      <c r="I33" s="165" t="s">
        <v>168</v>
      </c>
      <c r="J33" s="165" t="s">
        <v>640</v>
      </c>
      <c r="K33" s="91">
        <v>761.97</v>
      </c>
      <c r="L33" s="92">
        <v>-38150.129999999997</v>
      </c>
      <c r="M33" s="165">
        <v>761.97</v>
      </c>
      <c r="N33" s="165"/>
      <c r="O33" s="165"/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 t="s">
        <v>470</v>
      </c>
      <c r="V33" s="165" t="s">
        <v>641</v>
      </c>
      <c r="W33" s="165" t="s">
        <v>642</v>
      </c>
    </row>
    <row r="34" spans="1:23" x14ac:dyDescent="0.3">
      <c r="A34" s="161" t="str">
        <f>VLOOKUP(I34,'Table (11)'!$B$3:$C$277,2,FALSE)</f>
        <v>GAIN/LOSS ON ACRS/MACRS PROPERTY</v>
      </c>
      <c r="B34" s="165">
        <v>50</v>
      </c>
      <c r="C34" s="165">
        <v>200</v>
      </c>
      <c r="D34" s="165" t="s">
        <v>1490</v>
      </c>
      <c r="E34" s="165" t="s">
        <v>466</v>
      </c>
      <c r="F34" s="165" t="s">
        <v>467</v>
      </c>
      <c r="G34" s="166">
        <v>2821001</v>
      </c>
      <c r="H34" s="165" t="s">
        <v>98</v>
      </c>
      <c r="I34" s="165" t="s">
        <v>170</v>
      </c>
      <c r="J34" s="165" t="s">
        <v>640</v>
      </c>
      <c r="K34" s="91">
        <v>-403665.3</v>
      </c>
      <c r="L34" s="92">
        <v>-415611.85</v>
      </c>
      <c r="M34" s="165">
        <v>-403665.3</v>
      </c>
      <c r="N34" s="165"/>
      <c r="O34" s="165"/>
      <c r="P34" s="165">
        <v>0</v>
      </c>
      <c r="Q34" s="165">
        <v>0</v>
      </c>
      <c r="R34" s="165">
        <v>0</v>
      </c>
      <c r="S34" s="165">
        <v>0</v>
      </c>
      <c r="T34" s="165">
        <v>0</v>
      </c>
      <c r="U34" s="165" t="s">
        <v>470</v>
      </c>
      <c r="V34" s="165" t="s">
        <v>641</v>
      </c>
      <c r="W34" s="165" t="s">
        <v>642</v>
      </c>
    </row>
    <row r="35" spans="1:23" x14ac:dyDescent="0.3">
      <c r="A35" s="161" t="str">
        <f>VLOOKUP(I35,'Table (11)'!$B$3:$C$277,2,FALSE)</f>
        <v>GAIN/LOSS ON ACRS/MACRS PROPERTY</v>
      </c>
      <c r="B35" s="165">
        <v>50</v>
      </c>
      <c r="C35" s="165">
        <v>200</v>
      </c>
      <c r="D35" s="165" t="s">
        <v>1490</v>
      </c>
      <c r="E35" s="165" t="s">
        <v>466</v>
      </c>
      <c r="F35" s="165" t="s">
        <v>467</v>
      </c>
      <c r="G35" s="166">
        <v>2821001</v>
      </c>
      <c r="H35" s="165" t="s">
        <v>489</v>
      </c>
      <c r="I35" s="165" t="s">
        <v>171</v>
      </c>
      <c r="J35" s="165" t="s">
        <v>640</v>
      </c>
      <c r="K35" s="91">
        <v>163562</v>
      </c>
      <c r="L35" s="92">
        <v>177613</v>
      </c>
      <c r="M35" s="165">
        <v>163562</v>
      </c>
      <c r="N35" s="165"/>
      <c r="O35" s="165"/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 t="s">
        <v>470</v>
      </c>
      <c r="V35" s="165" t="s">
        <v>641</v>
      </c>
      <c r="W35" s="165" t="s">
        <v>642</v>
      </c>
    </row>
    <row r="36" spans="1:23" x14ac:dyDescent="0.3">
      <c r="A36" s="161" t="str">
        <f>VLOOKUP(I36,'Table (11)'!$B$3:$C$277,2,FALSE)</f>
        <v>ABFUDC</v>
      </c>
      <c r="B36" s="165">
        <v>50</v>
      </c>
      <c r="C36" s="165">
        <v>200</v>
      </c>
      <c r="D36" s="165" t="s">
        <v>1490</v>
      </c>
      <c r="E36" s="165" t="s">
        <v>466</v>
      </c>
      <c r="F36" s="165" t="s">
        <v>467</v>
      </c>
      <c r="G36" s="166">
        <v>2821001</v>
      </c>
      <c r="H36" s="165" t="s">
        <v>31</v>
      </c>
      <c r="I36" s="165" t="s">
        <v>174</v>
      </c>
      <c r="J36" s="165" t="s">
        <v>640</v>
      </c>
      <c r="K36" s="91">
        <v>-112257.82</v>
      </c>
      <c r="L36" s="92">
        <v>-119856.14</v>
      </c>
      <c r="M36" s="165">
        <v>-112257.82</v>
      </c>
      <c r="N36" s="165"/>
      <c r="O36" s="165"/>
      <c r="P36" s="165">
        <v>0</v>
      </c>
      <c r="Q36" s="165">
        <v>0</v>
      </c>
      <c r="R36" s="165">
        <v>0</v>
      </c>
      <c r="S36" s="165">
        <v>0</v>
      </c>
      <c r="T36" s="165">
        <v>0</v>
      </c>
      <c r="U36" s="165" t="s">
        <v>470</v>
      </c>
      <c r="V36" s="165" t="s">
        <v>641</v>
      </c>
      <c r="W36" s="165" t="s">
        <v>642</v>
      </c>
    </row>
    <row r="37" spans="1:23" x14ac:dyDescent="0.3">
      <c r="A37" s="161" t="str">
        <f>VLOOKUP(I37,'Table (11)'!$B$3:$C$277,2,FALSE)</f>
        <v>ABFUDC</v>
      </c>
      <c r="B37" s="165">
        <v>50</v>
      </c>
      <c r="C37" s="165">
        <v>200</v>
      </c>
      <c r="D37" s="165" t="s">
        <v>1490</v>
      </c>
      <c r="E37" s="165" t="s">
        <v>466</v>
      </c>
      <c r="F37" s="165" t="s">
        <v>467</v>
      </c>
      <c r="G37" s="166">
        <v>2821001</v>
      </c>
      <c r="H37" s="165" t="s">
        <v>491</v>
      </c>
      <c r="I37" s="165" t="s">
        <v>175</v>
      </c>
      <c r="J37" s="165" t="s">
        <v>640</v>
      </c>
      <c r="K37" s="91">
        <v>33585</v>
      </c>
      <c r="L37" s="92">
        <v>37457</v>
      </c>
      <c r="M37" s="165">
        <v>33585</v>
      </c>
      <c r="N37" s="165"/>
      <c r="O37" s="165"/>
      <c r="P37" s="165">
        <v>0</v>
      </c>
      <c r="Q37" s="165">
        <v>0</v>
      </c>
      <c r="R37" s="165">
        <v>0</v>
      </c>
      <c r="S37" s="165">
        <v>0</v>
      </c>
      <c r="T37" s="165">
        <v>0</v>
      </c>
      <c r="U37" s="165" t="s">
        <v>470</v>
      </c>
      <c r="V37" s="165" t="s">
        <v>641</v>
      </c>
      <c r="W37" s="165" t="s">
        <v>642</v>
      </c>
    </row>
    <row r="38" spans="1:23" x14ac:dyDescent="0.3">
      <c r="A38" s="161" t="str">
        <f>VLOOKUP(I38,'Table (11)'!$B$3:$C$277,2,FALSE)</f>
        <v>SEC 481 PENS/OPEB ADJUSTMENT</v>
      </c>
      <c r="B38" s="165">
        <v>50</v>
      </c>
      <c r="C38" s="165">
        <v>200</v>
      </c>
      <c r="D38" s="165" t="s">
        <v>1490</v>
      </c>
      <c r="E38" s="165" t="s">
        <v>466</v>
      </c>
      <c r="F38" s="165" t="s">
        <v>467</v>
      </c>
      <c r="G38" s="166">
        <v>2821001</v>
      </c>
      <c r="H38" s="165" t="s">
        <v>34</v>
      </c>
      <c r="I38" s="165" t="s">
        <v>239</v>
      </c>
      <c r="J38" s="165" t="s">
        <v>640</v>
      </c>
      <c r="K38" s="91">
        <v>-5.12</v>
      </c>
      <c r="L38" s="92">
        <v>-5.12</v>
      </c>
      <c r="M38" s="165">
        <v>-5.12</v>
      </c>
      <c r="N38" s="165"/>
      <c r="O38" s="165"/>
      <c r="P38" s="165">
        <v>0</v>
      </c>
      <c r="Q38" s="165">
        <v>0</v>
      </c>
      <c r="R38" s="165">
        <v>0</v>
      </c>
      <c r="S38" s="165">
        <v>0</v>
      </c>
      <c r="T38" s="165">
        <v>0</v>
      </c>
      <c r="U38" s="165" t="s">
        <v>470</v>
      </c>
      <c r="V38" s="165" t="s">
        <v>641</v>
      </c>
      <c r="W38" s="165" t="s">
        <v>642</v>
      </c>
    </row>
    <row r="39" spans="1:23" x14ac:dyDescent="0.3">
      <c r="A39" s="161" t="str">
        <f>VLOOKUP(I39,'Table (11)'!$B$3:$C$277,2,FALSE)</f>
        <v>CAPITALIZED RELOCATION COSTS</v>
      </c>
      <c r="B39" s="165">
        <v>50</v>
      </c>
      <c r="C39" s="165">
        <v>200</v>
      </c>
      <c r="D39" s="165" t="s">
        <v>1490</v>
      </c>
      <c r="E39" s="165" t="s">
        <v>466</v>
      </c>
      <c r="F39" s="165" t="s">
        <v>467</v>
      </c>
      <c r="G39" s="166">
        <v>2821001</v>
      </c>
      <c r="H39" s="165" t="s">
        <v>85</v>
      </c>
      <c r="I39" s="165" t="s">
        <v>272</v>
      </c>
      <c r="J39" s="165" t="s">
        <v>640</v>
      </c>
      <c r="K39" s="91">
        <v>-36779.4</v>
      </c>
      <c r="L39" s="92">
        <v>-36779.4</v>
      </c>
      <c r="M39" s="165">
        <v>-36779.4</v>
      </c>
      <c r="N39" s="165"/>
      <c r="O39" s="165"/>
      <c r="P39" s="165">
        <v>0</v>
      </c>
      <c r="Q39" s="165">
        <v>0</v>
      </c>
      <c r="R39" s="165">
        <v>0</v>
      </c>
      <c r="S39" s="165">
        <v>0</v>
      </c>
      <c r="T39" s="165">
        <v>0</v>
      </c>
      <c r="U39" s="165" t="s">
        <v>470</v>
      </c>
      <c r="V39" s="165" t="s">
        <v>641</v>
      </c>
      <c r="W39" s="165" t="s">
        <v>642</v>
      </c>
    </row>
    <row r="40" spans="1:23" x14ac:dyDescent="0.3">
      <c r="A40" s="161" t="str">
        <f>VLOOKUP(I40,'Table (11)'!$B$3:$C$277,2,FALSE)</f>
        <v>CAPITALIZED RELOCATION COSTS</v>
      </c>
      <c r="B40" s="165">
        <v>50</v>
      </c>
      <c r="C40" s="165">
        <v>200</v>
      </c>
      <c r="D40" s="165" t="s">
        <v>1490</v>
      </c>
      <c r="E40" s="165" t="s">
        <v>466</v>
      </c>
      <c r="F40" s="165" t="s">
        <v>467</v>
      </c>
      <c r="G40" s="166">
        <v>2821001</v>
      </c>
      <c r="H40" s="165" t="s">
        <v>509</v>
      </c>
      <c r="I40" s="165" t="s">
        <v>273</v>
      </c>
      <c r="J40" s="165" t="s">
        <v>640</v>
      </c>
      <c r="K40" s="91">
        <v>4792</v>
      </c>
      <c r="L40" s="92">
        <v>6016</v>
      </c>
      <c r="M40" s="165">
        <v>4792</v>
      </c>
      <c r="N40" s="165"/>
      <c r="O40" s="165"/>
      <c r="P40" s="165">
        <v>0</v>
      </c>
      <c r="Q40" s="165">
        <v>0</v>
      </c>
      <c r="R40" s="165">
        <v>0</v>
      </c>
      <c r="S40" s="165">
        <v>0</v>
      </c>
      <c r="T40" s="165">
        <v>0</v>
      </c>
      <c r="U40" s="165" t="s">
        <v>470</v>
      </c>
      <c r="V40" s="165" t="s">
        <v>641</v>
      </c>
      <c r="W40" s="165" t="s">
        <v>642</v>
      </c>
    </row>
    <row r="41" spans="1:23" x14ac:dyDescent="0.3">
      <c r="K41" s="73"/>
      <c r="L41" s="72"/>
    </row>
    <row r="42" spans="1:23" x14ac:dyDescent="0.3">
      <c r="K42" s="71">
        <f>SUBTOTAL(9,K3:K41)</f>
        <v>-144298809.07000002</v>
      </c>
      <c r="L42" s="70">
        <f>SUBTOTAL(9,L3:L41)</f>
        <v>-149506153.69999996</v>
      </c>
    </row>
  </sheetData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pane ySplit="2" topLeftCell="A3" activePane="bottomLeft" state="frozen"/>
      <selection activeCell="B93" sqref="B93:S93"/>
      <selection pane="bottomLeft" activeCell="B93" sqref="B93:S93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3.109375" style="69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161"/>
      <c r="B1" s="162" t="s">
        <v>604</v>
      </c>
      <c r="E1" s="86" t="s">
        <v>638</v>
      </c>
    </row>
    <row r="2" spans="1:23" x14ac:dyDescent="0.3">
      <c r="A2" s="163" t="s">
        <v>529</v>
      </c>
      <c r="B2" s="69" t="s">
        <v>444</v>
      </c>
      <c r="C2" s="69" t="s">
        <v>445</v>
      </c>
      <c r="D2" s="69" t="s">
        <v>446</v>
      </c>
      <c r="E2" s="69" t="s">
        <v>447</v>
      </c>
      <c r="F2" s="69" t="s">
        <v>448</v>
      </c>
      <c r="G2" s="69" t="s">
        <v>449</v>
      </c>
      <c r="H2" s="69" t="s">
        <v>450</v>
      </c>
      <c r="I2" s="69" t="s">
        <v>451</v>
      </c>
      <c r="J2" s="69" t="s">
        <v>452</v>
      </c>
      <c r="K2" s="99" t="s">
        <v>453</v>
      </c>
      <c r="L2" s="100" t="s">
        <v>454</v>
      </c>
      <c r="M2" s="69" t="s">
        <v>455</v>
      </c>
      <c r="N2" s="69" t="s">
        <v>456</v>
      </c>
      <c r="O2" s="69" t="s">
        <v>457</v>
      </c>
      <c r="P2" s="69" t="s">
        <v>458</v>
      </c>
      <c r="Q2" s="69" t="s">
        <v>459</v>
      </c>
      <c r="R2" s="69" t="s">
        <v>460</v>
      </c>
      <c r="S2" s="69" t="s">
        <v>461</v>
      </c>
      <c r="T2" s="69" t="s">
        <v>462</v>
      </c>
      <c r="U2" s="69" t="s">
        <v>463</v>
      </c>
      <c r="V2" s="69" t="s">
        <v>464</v>
      </c>
      <c r="W2" s="69" t="s">
        <v>465</v>
      </c>
    </row>
    <row r="3" spans="1:23" x14ac:dyDescent="0.3">
      <c r="A3" s="161" t="str">
        <f>VLOOKUP(I3,'Table (11)'!$B$3:$C$277,2,FALSE)</f>
        <v>ACCRUED BK PENSION EXPENSE</v>
      </c>
      <c r="B3" s="69">
        <v>50</v>
      </c>
      <c r="C3" s="69">
        <v>210</v>
      </c>
      <c r="D3" s="69" t="s">
        <v>1488</v>
      </c>
      <c r="E3" s="69" t="s">
        <v>466</v>
      </c>
      <c r="F3" s="69" t="s">
        <v>533</v>
      </c>
      <c r="G3" s="69">
        <v>2831001</v>
      </c>
      <c r="H3" s="69" t="s">
        <v>56</v>
      </c>
      <c r="I3" s="69" t="s">
        <v>536</v>
      </c>
      <c r="J3" s="69" t="s">
        <v>640</v>
      </c>
      <c r="K3" s="101">
        <v>-1913452.67</v>
      </c>
      <c r="L3" s="102">
        <v>-1868660.71</v>
      </c>
      <c r="M3" s="69">
        <v>-1913452.67</v>
      </c>
      <c r="P3" s="69">
        <v>0</v>
      </c>
      <c r="Q3" s="69">
        <v>0</v>
      </c>
      <c r="R3" s="69">
        <v>0</v>
      </c>
      <c r="S3" s="69">
        <v>0</v>
      </c>
      <c r="T3" s="69">
        <v>0</v>
      </c>
      <c r="U3" s="69" t="s">
        <v>470</v>
      </c>
      <c r="V3" s="69" t="s">
        <v>641</v>
      </c>
      <c r="W3" s="69" t="s">
        <v>642</v>
      </c>
    </row>
    <row r="4" spans="1:23" x14ac:dyDescent="0.3">
      <c r="A4" s="161" t="str">
        <f>VLOOKUP(I4,'Table (11)'!$B$3:$C$277,2,FALSE)</f>
        <v>ACCRUED BK PENSION COSTS - SFAS 158</v>
      </c>
      <c r="B4" s="69">
        <v>50</v>
      </c>
      <c r="C4" s="69">
        <v>210</v>
      </c>
      <c r="D4" s="69" t="s">
        <v>1488</v>
      </c>
      <c r="E4" s="69" t="s">
        <v>466</v>
      </c>
      <c r="F4" s="69" t="s">
        <v>533</v>
      </c>
      <c r="G4" s="69">
        <v>2831001</v>
      </c>
      <c r="H4" s="69" t="s">
        <v>88</v>
      </c>
      <c r="I4" s="69" t="s">
        <v>537</v>
      </c>
      <c r="J4" s="69" t="s">
        <v>640</v>
      </c>
      <c r="K4" s="101">
        <v>2572858.75</v>
      </c>
      <c r="L4" s="102">
        <v>2575678</v>
      </c>
      <c r="M4" s="69">
        <v>2572858.75</v>
      </c>
      <c r="P4" s="69">
        <v>0</v>
      </c>
      <c r="Q4" s="69">
        <v>0</v>
      </c>
      <c r="R4" s="69">
        <v>0</v>
      </c>
      <c r="S4" s="69">
        <v>0</v>
      </c>
      <c r="T4" s="69">
        <v>0</v>
      </c>
      <c r="U4" s="69" t="s">
        <v>470</v>
      </c>
      <c r="V4" s="69" t="s">
        <v>641</v>
      </c>
      <c r="W4" s="69" t="s">
        <v>642</v>
      </c>
    </row>
    <row r="5" spans="1:23" x14ac:dyDescent="0.3">
      <c r="A5" s="161" t="str">
        <f>VLOOKUP(I5,'Table (11)'!$B$3:$C$277,2,FALSE)</f>
        <v>DEFD STORM DAMAGE</v>
      </c>
      <c r="B5" s="69">
        <v>50</v>
      </c>
      <c r="C5" s="69">
        <v>210</v>
      </c>
      <c r="D5" s="69" t="s">
        <v>1488</v>
      </c>
      <c r="E5" s="69" t="s">
        <v>466</v>
      </c>
      <c r="F5" s="69" t="s">
        <v>533</v>
      </c>
      <c r="G5" s="69">
        <v>2831001</v>
      </c>
      <c r="H5" s="69" t="s">
        <v>109</v>
      </c>
      <c r="I5" s="69" t="s">
        <v>287</v>
      </c>
      <c r="J5" s="69" t="s">
        <v>640</v>
      </c>
      <c r="K5" s="101">
        <v>-1034786.48</v>
      </c>
      <c r="L5" s="102">
        <v>-800495.19</v>
      </c>
      <c r="M5" s="69">
        <v>-1034786.48</v>
      </c>
      <c r="P5" s="69">
        <v>0</v>
      </c>
      <c r="Q5" s="69">
        <v>0</v>
      </c>
      <c r="R5" s="69">
        <v>0</v>
      </c>
      <c r="S5" s="69">
        <v>0</v>
      </c>
      <c r="T5" s="69">
        <v>0</v>
      </c>
      <c r="U5" s="69" t="s">
        <v>470</v>
      </c>
      <c r="V5" s="69" t="s">
        <v>641</v>
      </c>
      <c r="W5" s="69" t="s">
        <v>642</v>
      </c>
    </row>
    <row r="6" spans="1:23" x14ac:dyDescent="0.3">
      <c r="A6" s="161" t="str">
        <f>VLOOKUP(I6,'Table (11)'!$B$3:$C$277,2,FALSE)</f>
        <v>REG ASSET-SFAS 158 - PENSIONS</v>
      </c>
      <c r="B6" s="69">
        <v>50</v>
      </c>
      <c r="C6" s="69">
        <v>210</v>
      </c>
      <c r="D6" s="69" t="s">
        <v>1488</v>
      </c>
      <c r="E6" s="69" t="s">
        <v>466</v>
      </c>
      <c r="F6" s="69" t="s">
        <v>533</v>
      </c>
      <c r="G6" s="69">
        <v>2831001</v>
      </c>
      <c r="H6" s="69" t="s">
        <v>307</v>
      </c>
      <c r="I6" s="69" t="s">
        <v>306</v>
      </c>
      <c r="J6" s="69" t="s">
        <v>640</v>
      </c>
      <c r="K6" s="101">
        <v>-2572858.75</v>
      </c>
      <c r="L6" s="102">
        <v>-2575678</v>
      </c>
      <c r="M6" s="69">
        <v>-2572858.75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 t="s">
        <v>470</v>
      </c>
      <c r="V6" s="69" t="s">
        <v>641</v>
      </c>
      <c r="W6" s="69" t="s">
        <v>642</v>
      </c>
    </row>
    <row r="7" spans="1:23" x14ac:dyDescent="0.3">
      <c r="A7" s="161" t="str">
        <f>VLOOKUP(I7,'Table (11)'!$B$3:$C$277,2,FALSE)</f>
        <v>REG ASSET-DEFD SEVERANCE COSTS</v>
      </c>
      <c r="B7" s="69">
        <v>50</v>
      </c>
      <c r="C7" s="69">
        <v>210</v>
      </c>
      <c r="D7" s="69" t="s">
        <v>1488</v>
      </c>
      <c r="E7" s="69" t="s">
        <v>466</v>
      </c>
      <c r="F7" s="69" t="s">
        <v>533</v>
      </c>
      <c r="G7" s="69">
        <v>2831001</v>
      </c>
      <c r="H7" s="69" t="s">
        <v>130</v>
      </c>
      <c r="I7" s="69" t="s">
        <v>324</v>
      </c>
      <c r="J7" s="69" t="s">
        <v>640</v>
      </c>
      <c r="K7" s="101">
        <v>-74131.09</v>
      </c>
      <c r="L7" s="102">
        <v>-41183.94</v>
      </c>
      <c r="M7" s="69">
        <v>-74131.09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 t="s">
        <v>470</v>
      </c>
      <c r="V7" s="69" t="s">
        <v>641</v>
      </c>
      <c r="W7" s="69" t="s">
        <v>642</v>
      </c>
    </row>
    <row r="8" spans="1:23" x14ac:dyDescent="0.3">
      <c r="A8" s="161" t="str">
        <f>VLOOKUP(I8,'Table (11)'!$B$3:$C$277,2,FALSE)</f>
        <v>REG ASSET-WV VMP (VEGETATION MGMT) COSTS</v>
      </c>
      <c r="B8" s="69">
        <v>50</v>
      </c>
      <c r="C8" s="69">
        <v>210</v>
      </c>
      <c r="D8" s="69" t="s">
        <v>1488</v>
      </c>
      <c r="E8" s="69" t="s">
        <v>466</v>
      </c>
      <c r="F8" s="69" t="s">
        <v>533</v>
      </c>
      <c r="G8" s="69">
        <v>2831001</v>
      </c>
      <c r="H8" s="69" t="s">
        <v>544</v>
      </c>
      <c r="I8" s="69" t="s">
        <v>545</v>
      </c>
      <c r="J8" s="69" t="s">
        <v>640</v>
      </c>
      <c r="K8" s="101">
        <v>-388970.56</v>
      </c>
      <c r="L8" s="102">
        <v>0</v>
      </c>
      <c r="M8" s="69">
        <v>-388970.56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 t="s">
        <v>470</v>
      </c>
      <c r="V8" s="69" t="s">
        <v>641</v>
      </c>
      <c r="W8" s="69" t="s">
        <v>642</v>
      </c>
    </row>
    <row r="9" spans="1:23" x14ac:dyDescent="0.3">
      <c r="A9" s="161" t="str">
        <f>VLOOKUP(I9,'Table (11)'!$B$3:$C$277,2,FALSE)</f>
        <v>REG ASSET-CARRYING CHARGES-WV VMP</v>
      </c>
      <c r="B9" s="69">
        <v>50</v>
      </c>
      <c r="C9" s="69">
        <v>210</v>
      </c>
      <c r="D9" s="69" t="s">
        <v>1488</v>
      </c>
      <c r="E9" s="69" t="s">
        <v>466</v>
      </c>
      <c r="F9" s="69" t="s">
        <v>533</v>
      </c>
      <c r="G9" s="69">
        <v>2831001</v>
      </c>
      <c r="H9" s="69" t="s">
        <v>546</v>
      </c>
      <c r="I9" s="69" t="s">
        <v>547</v>
      </c>
      <c r="J9" s="69" t="s">
        <v>640</v>
      </c>
      <c r="K9" s="101">
        <v>-28221.31</v>
      </c>
      <c r="L9" s="102">
        <v>-33945</v>
      </c>
      <c r="M9" s="69">
        <v>-28221.31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 t="s">
        <v>470</v>
      </c>
      <c r="V9" s="69" t="s">
        <v>641</v>
      </c>
      <c r="W9" s="69" t="s">
        <v>642</v>
      </c>
    </row>
    <row r="10" spans="1:23" x14ac:dyDescent="0.3">
      <c r="A10" s="161" t="str">
        <f>VLOOKUP(I10,'Table (11)'!$B$3:$C$277,2,FALSE)</f>
        <v>REG ASSET-WV BASE REVENUES</v>
      </c>
      <c r="B10" s="69">
        <v>50</v>
      </c>
      <c r="C10" s="69">
        <v>210</v>
      </c>
      <c r="D10" s="69" t="s">
        <v>1488</v>
      </c>
      <c r="E10" s="69" t="s">
        <v>466</v>
      </c>
      <c r="F10" s="69" t="s">
        <v>533</v>
      </c>
      <c r="G10" s="69">
        <v>2831001</v>
      </c>
      <c r="H10" s="69" t="s">
        <v>655</v>
      </c>
      <c r="I10" s="69" t="s">
        <v>656</v>
      </c>
      <c r="J10" s="69" t="s">
        <v>640</v>
      </c>
      <c r="K10" s="101">
        <v>0</v>
      </c>
      <c r="L10" s="102">
        <v>-476647.76</v>
      </c>
      <c r="M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 t="s">
        <v>470</v>
      </c>
      <c r="V10" s="69" t="s">
        <v>641</v>
      </c>
      <c r="W10" s="69" t="s">
        <v>642</v>
      </c>
    </row>
    <row r="11" spans="1:23" x14ac:dyDescent="0.3">
      <c r="A11" s="161" t="str">
        <f>VLOOKUP(I11,'Table (11)'!$B$3:$C$277,2,FALSE)</f>
        <v>REG ASSET-WV BASE REVENUES-CAR CHGS</v>
      </c>
      <c r="B11" s="69">
        <v>50</v>
      </c>
      <c r="C11" s="69">
        <v>210</v>
      </c>
      <c r="D11" s="69" t="s">
        <v>1488</v>
      </c>
      <c r="E11" s="69" t="s">
        <v>466</v>
      </c>
      <c r="F11" s="69" t="s">
        <v>533</v>
      </c>
      <c r="G11" s="69">
        <v>2831001</v>
      </c>
      <c r="H11" s="69" t="s">
        <v>657</v>
      </c>
      <c r="I11" s="69" t="s">
        <v>658</v>
      </c>
      <c r="J11" s="69" t="s">
        <v>640</v>
      </c>
      <c r="K11" s="101">
        <v>0</v>
      </c>
      <c r="L11" s="102">
        <v>-25570.66</v>
      </c>
      <c r="M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 t="s">
        <v>470</v>
      </c>
      <c r="V11" s="69" t="s">
        <v>641</v>
      </c>
      <c r="W11" s="69" t="s">
        <v>642</v>
      </c>
    </row>
    <row r="12" spans="1:23" x14ac:dyDescent="0.3">
      <c r="A12" s="161" t="str">
        <f>VLOOKUP(I12,'Table (11)'!$B$3:$C$277,2,FALSE)</f>
        <v>REG ASSET-CAR CHGS-WV VMP RESERVE</v>
      </c>
      <c r="B12" s="69">
        <v>50</v>
      </c>
      <c r="C12" s="69">
        <v>210</v>
      </c>
      <c r="D12" s="69" t="s">
        <v>1488</v>
      </c>
      <c r="E12" s="69" t="s">
        <v>466</v>
      </c>
      <c r="F12" s="69" t="s">
        <v>533</v>
      </c>
      <c r="G12" s="69">
        <v>2831001</v>
      </c>
      <c r="H12" s="69" t="s">
        <v>607</v>
      </c>
      <c r="I12" s="69" t="s">
        <v>608</v>
      </c>
      <c r="J12" s="69" t="s">
        <v>640</v>
      </c>
      <c r="K12" s="101">
        <v>12804.75</v>
      </c>
      <c r="L12" s="102">
        <v>18528.439999999999</v>
      </c>
      <c r="M12" s="69">
        <v>12804.75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 t="s">
        <v>470</v>
      </c>
      <c r="V12" s="69" t="s">
        <v>641</v>
      </c>
      <c r="W12" s="69" t="s">
        <v>642</v>
      </c>
    </row>
    <row r="13" spans="1:23" x14ac:dyDescent="0.3">
      <c r="A13" s="161" t="str">
        <f>VLOOKUP(I13,'Table (11)'!$B$3:$C$277,2,FALSE)</f>
        <v>REG ASSET-WV EE/DR-COMPANY FUNDED</v>
      </c>
      <c r="B13" s="69">
        <v>50</v>
      </c>
      <c r="C13" s="69">
        <v>210</v>
      </c>
      <c r="D13" s="69" t="s">
        <v>1488</v>
      </c>
      <c r="E13" s="69" t="s">
        <v>466</v>
      </c>
      <c r="F13" s="69" t="s">
        <v>533</v>
      </c>
      <c r="G13" s="69">
        <v>2831001</v>
      </c>
      <c r="H13" s="69" t="s">
        <v>659</v>
      </c>
      <c r="I13" s="69" t="s">
        <v>660</v>
      </c>
      <c r="J13" s="69" t="s">
        <v>640</v>
      </c>
      <c r="K13" s="101">
        <v>0</v>
      </c>
      <c r="L13" s="102">
        <v>-21493.85</v>
      </c>
      <c r="M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 t="s">
        <v>470</v>
      </c>
      <c r="V13" s="69" t="s">
        <v>641</v>
      </c>
      <c r="W13" s="69" t="s">
        <v>642</v>
      </c>
    </row>
    <row r="14" spans="1:23" x14ac:dyDescent="0.3">
      <c r="A14" s="161" t="str">
        <f>VLOOKUP(I14,'Table (11)'!$B$3:$C$277,2,FALSE)</f>
        <v>REG ASSET-WV PROV SURCREDIT-SPEC CTRCT</v>
      </c>
      <c r="B14" s="69">
        <v>50</v>
      </c>
      <c r="C14" s="69">
        <v>210</v>
      </c>
      <c r="D14" s="69" t="s">
        <v>1488</v>
      </c>
      <c r="E14" s="69" t="s">
        <v>466</v>
      </c>
      <c r="F14" s="69" t="s">
        <v>533</v>
      </c>
      <c r="G14" s="69">
        <v>2831001</v>
      </c>
      <c r="H14" s="69" t="s">
        <v>661</v>
      </c>
      <c r="I14" s="69" t="s">
        <v>662</v>
      </c>
      <c r="J14" s="69" t="s">
        <v>640</v>
      </c>
      <c r="K14" s="101">
        <v>0</v>
      </c>
      <c r="L14" s="102">
        <v>184520.41</v>
      </c>
      <c r="M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 t="s">
        <v>470</v>
      </c>
      <c r="V14" s="69" t="s">
        <v>641</v>
      </c>
      <c r="W14" s="69" t="s">
        <v>642</v>
      </c>
    </row>
    <row r="15" spans="1:23" x14ac:dyDescent="0.3">
      <c r="A15" s="161" t="str">
        <f>VLOOKUP(I15,'Table (11)'!$B$3:$C$277,2,FALSE)</f>
        <v>REG ASSET-WV PROV SURCREDIT-CONTRA</v>
      </c>
      <c r="B15" s="69">
        <v>50</v>
      </c>
      <c r="C15" s="69">
        <v>210</v>
      </c>
      <c r="D15" s="69" t="s">
        <v>1488</v>
      </c>
      <c r="E15" s="69" t="s">
        <v>466</v>
      </c>
      <c r="F15" s="69" t="s">
        <v>533</v>
      </c>
      <c r="G15" s="69">
        <v>2831001</v>
      </c>
      <c r="H15" s="69" t="s">
        <v>663</v>
      </c>
      <c r="I15" s="69" t="s">
        <v>664</v>
      </c>
      <c r="J15" s="69" t="s">
        <v>640</v>
      </c>
      <c r="K15" s="101">
        <v>0</v>
      </c>
      <c r="L15" s="102">
        <v>-184520.41</v>
      </c>
      <c r="M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 t="s">
        <v>470</v>
      </c>
      <c r="V15" s="69" t="s">
        <v>641</v>
      </c>
      <c r="W15" s="69" t="s">
        <v>642</v>
      </c>
    </row>
    <row r="16" spans="1:23" x14ac:dyDescent="0.3">
      <c r="A16" s="161" t="str">
        <f>VLOOKUP(I16,'Table (11)'!$B$3:$C$277,2,FALSE)</f>
        <v>REG ASSET-BASE REV EQUITY CAR CHG-WV</v>
      </c>
      <c r="B16" s="69">
        <v>50</v>
      </c>
      <c r="C16" s="69">
        <v>210</v>
      </c>
      <c r="D16" s="69" t="s">
        <v>1488</v>
      </c>
      <c r="E16" s="69" t="s">
        <v>466</v>
      </c>
      <c r="F16" s="69" t="s">
        <v>533</v>
      </c>
      <c r="G16" s="69">
        <v>2831001</v>
      </c>
      <c r="H16" s="69" t="s">
        <v>665</v>
      </c>
      <c r="I16" s="69" t="s">
        <v>666</v>
      </c>
      <c r="J16" s="69" t="s">
        <v>640</v>
      </c>
      <c r="K16" s="101">
        <v>0</v>
      </c>
      <c r="L16" s="102">
        <v>12537.53</v>
      </c>
      <c r="M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 t="s">
        <v>470</v>
      </c>
      <c r="V16" s="69" t="s">
        <v>641</v>
      </c>
      <c r="W16" s="69" t="s">
        <v>642</v>
      </c>
    </row>
    <row r="17" spans="1:23" x14ac:dyDescent="0.3">
      <c r="A17" s="161" t="str">
        <f>VLOOKUP(I17,'Table (11)'!$B$3:$C$277,2,FALSE)</f>
        <v>BOOK LEASES CAPITALIZED FOR TAX</v>
      </c>
      <c r="B17" s="69">
        <v>50</v>
      </c>
      <c r="C17" s="69">
        <v>210</v>
      </c>
      <c r="D17" s="69" t="s">
        <v>1488</v>
      </c>
      <c r="E17" s="69" t="s">
        <v>466</v>
      </c>
      <c r="F17" s="69" t="s">
        <v>533</v>
      </c>
      <c r="G17" s="69">
        <v>2831001</v>
      </c>
      <c r="H17" s="69" t="s">
        <v>91</v>
      </c>
      <c r="I17" s="69" t="s">
        <v>400</v>
      </c>
      <c r="J17" s="69" t="s">
        <v>640</v>
      </c>
      <c r="K17" s="101">
        <v>-143624.47</v>
      </c>
      <c r="L17" s="102">
        <v>-137693.37</v>
      </c>
      <c r="M17" s="69">
        <v>-143624.47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 t="s">
        <v>470</v>
      </c>
      <c r="V17" s="69" t="s">
        <v>641</v>
      </c>
      <c r="W17" s="69" t="s">
        <v>642</v>
      </c>
    </row>
    <row r="18" spans="1:23" x14ac:dyDescent="0.3">
      <c r="A18" s="161" t="str">
        <f>VLOOKUP(I18,'Table (11)'!$B$3:$C$277,2,FALSE)</f>
        <v>CAPITALIZED SOFTWARE COST - BOOK</v>
      </c>
      <c r="B18" s="69">
        <v>50</v>
      </c>
      <c r="C18" s="69">
        <v>210</v>
      </c>
      <c r="D18" s="69" t="s">
        <v>1488</v>
      </c>
      <c r="E18" s="69" t="s">
        <v>466</v>
      </c>
      <c r="F18" s="69" t="s">
        <v>533</v>
      </c>
      <c r="G18" s="69">
        <v>2831001</v>
      </c>
      <c r="H18" s="69" t="s">
        <v>548</v>
      </c>
      <c r="I18" s="69" t="s">
        <v>402</v>
      </c>
      <c r="J18" s="69" t="s">
        <v>640</v>
      </c>
      <c r="K18" s="101">
        <v>-302358.25</v>
      </c>
      <c r="L18" s="102">
        <v>-390584.85</v>
      </c>
      <c r="M18" s="69">
        <v>-302358.25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 t="s">
        <v>470</v>
      </c>
      <c r="V18" s="69" t="s">
        <v>641</v>
      </c>
      <c r="W18" s="69" t="s">
        <v>642</v>
      </c>
    </row>
    <row r="19" spans="1:23" x14ac:dyDescent="0.3">
      <c r="A19" s="161" t="str">
        <f>VLOOKUP(I19,'Table (11)'!$B$3:$C$277,2,FALSE)</f>
        <v>DEFD SFAS 106 BOOK COSTS</v>
      </c>
      <c r="B19" s="69">
        <v>50</v>
      </c>
      <c r="C19" s="69">
        <v>210</v>
      </c>
      <c r="D19" s="69" t="s">
        <v>1488</v>
      </c>
      <c r="E19" s="69" t="s">
        <v>466</v>
      </c>
      <c r="F19" s="69" t="s">
        <v>533</v>
      </c>
      <c r="G19" s="69">
        <v>2831001</v>
      </c>
      <c r="H19" s="69" t="s">
        <v>43</v>
      </c>
      <c r="I19" s="69" t="s">
        <v>427</v>
      </c>
      <c r="J19" s="69" t="s">
        <v>640</v>
      </c>
      <c r="K19" s="101">
        <v>0.25</v>
      </c>
      <c r="L19" s="102">
        <v>0.25</v>
      </c>
      <c r="M19" s="69">
        <v>0.25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 t="s">
        <v>470</v>
      </c>
      <c r="V19" s="69" t="s">
        <v>641</v>
      </c>
      <c r="W19" s="69" t="s">
        <v>642</v>
      </c>
    </row>
    <row r="20" spans="1:23" x14ac:dyDescent="0.3">
      <c r="A20" s="161" t="str">
        <f>VLOOKUP(I20,'Table (11)'!$B$3:$C$277,2,FALSE)</f>
        <v>SFAS 106-MEDICARE SUBSIDY-(PPACA)-REG ASSET</v>
      </c>
      <c r="B20" s="69">
        <v>50</v>
      </c>
      <c r="C20" s="69">
        <v>210</v>
      </c>
      <c r="D20" s="69" t="s">
        <v>1488</v>
      </c>
      <c r="E20" s="69" t="s">
        <v>466</v>
      </c>
      <c r="F20" s="69" t="s">
        <v>533</v>
      </c>
      <c r="G20" s="69">
        <v>2831001</v>
      </c>
      <c r="H20" s="69" t="s">
        <v>549</v>
      </c>
      <c r="I20" s="69" t="s">
        <v>430</v>
      </c>
      <c r="J20" s="69" t="s">
        <v>640</v>
      </c>
      <c r="K20" s="101">
        <v>-115309.37</v>
      </c>
      <c r="L20" s="102">
        <v>-102497.23</v>
      </c>
      <c r="M20" s="69">
        <v>-115309.37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 t="s">
        <v>470</v>
      </c>
      <c r="V20" s="69" t="s">
        <v>641</v>
      </c>
      <c r="W20" s="69" t="s">
        <v>642</v>
      </c>
    </row>
    <row r="21" spans="1:23" x14ac:dyDescent="0.3">
      <c r="A21" s="161" t="str">
        <f>VLOOKUP(I21,'Table (11)'!$B$3:$C$277,2,FALSE)</f>
        <v>REG ASSET - ACCRUED SFAS 112</v>
      </c>
      <c r="B21" s="69">
        <v>50</v>
      </c>
      <c r="C21" s="69">
        <v>210</v>
      </c>
      <c r="D21" s="69" t="s">
        <v>1488</v>
      </c>
      <c r="E21" s="69" t="s">
        <v>466</v>
      </c>
      <c r="F21" s="69" t="s">
        <v>533</v>
      </c>
      <c r="G21" s="69">
        <v>2831001</v>
      </c>
      <c r="H21" s="69" t="s">
        <v>550</v>
      </c>
      <c r="I21" s="69" t="s">
        <v>441</v>
      </c>
      <c r="J21" s="69" t="s">
        <v>640</v>
      </c>
      <c r="K21" s="101">
        <v>0.45</v>
      </c>
      <c r="L21" s="102">
        <v>0.45</v>
      </c>
      <c r="M21" s="69">
        <v>0.45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 t="s">
        <v>470</v>
      </c>
      <c r="V21" s="69" t="s">
        <v>641</v>
      </c>
      <c r="W21" s="69" t="s">
        <v>642</v>
      </c>
    </row>
    <row r="22" spans="1:23" x14ac:dyDescent="0.3">
      <c r="A22" s="161" t="str">
        <f>VLOOKUP(I22,'Table (11)'!$B$3:$C$277,2,FALSE)</f>
        <v>SW - UNDER RECOVERY FUEL COST</v>
      </c>
      <c r="B22" s="69">
        <v>50</v>
      </c>
      <c r="C22" s="69">
        <v>413</v>
      </c>
      <c r="D22" s="69" t="s">
        <v>1489</v>
      </c>
      <c r="E22" s="69" t="s">
        <v>466</v>
      </c>
      <c r="F22" s="69" t="s">
        <v>533</v>
      </c>
      <c r="G22" s="69">
        <v>2831001</v>
      </c>
      <c r="H22" s="69" t="s">
        <v>553</v>
      </c>
      <c r="I22" s="69" t="s">
        <v>554</v>
      </c>
      <c r="J22" s="69" t="s">
        <v>640</v>
      </c>
      <c r="K22" s="101">
        <v>-4396071.21</v>
      </c>
      <c r="L22" s="102">
        <v>-6299933.1500000004</v>
      </c>
      <c r="M22" s="69">
        <v>-4396071.21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 t="s">
        <v>470</v>
      </c>
      <c r="V22" s="69" t="s">
        <v>641</v>
      </c>
      <c r="W22" s="69" t="s">
        <v>642</v>
      </c>
    </row>
    <row r="23" spans="1:23" x14ac:dyDescent="0.3">
      <c r="A23" s="161" t="str">
        <f>VLOOKUP(I23,'Table (11)'!$B$3:$C$277,2,FALSE)</f>
        <v>PROP TX-STATE 2 OLD METHOD-TX</v>
      </c>
      <c r="B23" s="69">
        <v>50</v>
      </c>
      <c r="C23" s="69">
        <v>413</v>
      </c>
      <c r="D23" s="69" t="s">
        <v>1489</v>
      </c>
      <c r="E23" s="69" t="s">
        <v>466</v>
      </c>
      <c r="F23" s="69" t="s">
        <v>533</v>
      </c>
      <c r="G23" s="69">
        <v>2831001</v>
      </c>
      <c r="H23" s="69" t="s">
        <v>558</v>
      </c>
      <c r="I23" s="69" t="s">
        <v>559</v>
      </c>
      <c r="J23" s="69" t="s">
        <v>640</v>
      </c>
      <c r="K23" s="101">
        <v>-3253693</v>
      </c>
      <c r="L23" s="102">
        <v>-3233533</v>
      </c>
      <c r="M23" s="69">
        <v>-3253693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 t="s">
        <v>470</v>
      </c>
      <c r="V23" s="69" t="s">
        <v>641</v>
      </c>
      <c r="W23" s="69" t="s">
        <v>642</v>
      </c>
    </row>
    <row r="24" spans="1:23" x14ac:dyDescent="0.3">
      <c r="A24" s="161" t="str">
        <f>VLOOKUP(I24,'Table (11)'!$B$3:$C$277,2,FALSE)</f>
        <v>PROP TX-STATE 2 OLD METHOD-TX</v>
      </c>
      <c r="B24" s="69">
        <v>50</v>
      </c>
      <c r="C24" s="69">
        <v>413</v>
      </c>
      <c r="D24" s="69" t="s">
        <v>1489</v>
      </c>
      <c r="E24" s="69" t="s">
        <v>466</v>
      </c>
      <c r="F24" s="69" t="s">
        <v>533</v>
      </c>
      <c r="G24" s="69">
        <v>2831001</v>
      </c>
      <c r="H24" s="69" t="s">
        <v>1211</v>
      </c>
      <c r="I24" s="69" t="s">
        <v>1212</v>
      </c>
      <c r="J24" s="69" t="s">
        <v>640</v>
      </c>
      <c r="K24" s="101">
        <v>0</v>
      </c>
      <c r="L24" s="102">
        <v>3206914.73</v>
      </c>
      <c r="M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 t="s">
        <v>470</v>
      </c>
      <c r="V24" s="69" t="s">
        <v>641</v>
      </c>
      <c r="W24" s="69" t="s">
        <v>642</v>
      </c>
    </row>
    <row r="25" spans="1:23" x14ac:dyDescent="0.3">
      <c r="A25" s="161" t="str">
        <f>VLOOKUP(I25,'Table (11)'!$B$3:$C$277,2,FALSE)</f>
        <v>MTM BK GAIN - A/L - TAX DEFL</v>
      </c>
      <c r="B25" s="69">
        <v>50</v>
      </c>
      <c r="C25" s="69">
        <v>413</v>
      </c>
      <c r="D25" s="69" t="s">
        <v>1489</v>
      </c>
      <c r="E25" s="69" t="s">
        <v>466</v>
      </c>
      <c r="F25" s="69" t="s">
        <v>533</v>
      </c>
      <c r="G25" s="69">
        <v>2831001</v>
      </c>
      <c r="H25" s="69" t="s">
        <v>561</v>
      </c>
      <c r="I25" s="69" t="s">
        <v>278</v>
      </c>
      <c r="J25" s="69" t="s">
        <v>640</v>
      </c>
      <c r="K25" s="101">
        <v>-155828.04999999999</v>
      </c>
      <c r="L25" s="102">
        <v>1726.55</v>
      </c>
      <c r="M25" s="69">
        <v>-155828.04999999999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 t="s">
        <v>470</v>
      </c>
      <c r="V25" s="69" t="s">
        <v>641</v>
      </c>
      <c r="W25" s="69" t="s">
        <v>642</v>
      </c>
    </row>
    <row r="26" spans="1:23" x14ac:dyDescent="0.3">
      <c r="A26" s="161" t="str">
        <f>VLOOKUP(I26,'Table (11)'!$B$3:$C$277,2,FALSE)</f>
        <v>BOOK &gt; TAX - EMA - A/C 283</v>
      </c>
      <c r="B26" s="69">
        <v>50</v>
      </c>
      <c r="C26" s="69">
        <v>413</v>
      </c>
      <c r="D26" s="69" t="s">
        <v>1489</v>
      </c>
      <c r="E26" s="69" t="s">
        <v>466</v>
      </c>
      <c r="F26" s="69" t="s">
        <v>533</v>
      </c>
      <c r="G26" s="69">
        <v>2831001</v>
      </c>
      <c r="H26" s="69" t="s">
        <v>566</v>
      </c>
      <c r="I26" s="69" t="s">
        <v>295</v>
      </c>
      <c r="J26" s="69" t="s">
        <v>640</v>
      </c>
      <c r="K26" s="101">
        <v>-891390</v>
      </c>
      <c r="L26" s="102">
        <v>-891319.65</v>
      </c>
      <c r="M26" s="69">
        <v>-891390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 t="s">
        <v>470</v>
      </c>
      <c r="V26" s="69" t="s">
        <v>641</v>
      </c>
      <c r="W26" s="69" t="s">
        <v>642</v>
      </c>
    </row>
    <row r="27" spans="1:23" x14ac:dyDescent="0.3">
      <c r="A27" s="161" t="str">
        <f>VLOOKUP(I27,'Table (11)'!$B$3:$C$277,2,FALSE)</f>
        <v>DEFD BK LOSS-NON AFF SALE-EMA</v>
      </c>
      <c r="B27" s="69">
        <v>50</v>
      </c>
      <c r="C27" s="69">
        <v>413</v>
      </c>
      <c r="D27" s="69" t="s">
        <v>1489</v>
      </c>
      <c r="E27" s="69" t="s">
        <v>466</v>
      </c>
      <c r="F27" s="69" t="s">
        <v>533</v>
      </c>
      <c r="G27" s="69">
        <v>2831001</v>
      </c>
      <c r="H27" s="69" t="s">
        <v>567</v>
      </c>
      <c r="I27" s="69" t="s">
        <v>568</v>
      </c>
      <c r="J27" s="69" t="s">
        <v>640</v>
      </c>
      <c r="K27" s="101">
        <v>-108000</v>
      </c>
      <c r="L27" s="102">
        <v>-108000</v>
      </c>
      <c r="M27" s="69">
        <v>-108000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 t="s">
        <v>470</v>
      </c>
      <c r="V27" s="69" t="s">
        <v>641</v>
      </c>
      <c r="W27" s="69" t="s">
        <v>642</v>
      </c>
    </row>
    <row r="28" spans="1:23" x14ac:dyDescent="0.3">
      <c r="A28" s="161" t="str">
        <f>VLOOKUP(I28,'Table (11)'!$B$3:$C$277,2,FALSE)</f>
        <v>DEFD TX GAIN - INTERCO SALE - EMA</v>
      </c>
      <c r="B28" s="69">
        <v>50</v>
      </c>
      <c r="C28" s="69">
        <v>413</v>
      </c>
      <c r="D28" s="69" t="s">
        <v>1489</v>
      </c>
      <c r="E28" s="69" t="s">
        <v>466</v>
      </c>
      <c r="F28" s="69" t="s">
        <v>533</v>
      </c>
      <c r="G28" s="69">
        <v>2831001</v>
      </c>
      <c r="H28" s="69" t="s">
        <v>108</v>
      </c>
      <c r="I28" s="69" t="s">
        <v>297</v>
      </c>
      <c r="J28" s="69" t="s">
        <v>640</v>
      </c>
      <c r="K28" s="101">
        <v>218988</v>
      </c>
      <c r="L28" s="102">
        <v>218988</v>
      </c>
      <c r="M28" s="69">
        <v>218988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 t="s">
        <v>470</v>
      </c>
      <c r="V28" s="69" t="s">
        <v>641</v>
      </c>
      <c r="W28" s="69" t="s">
        <v>642</v>
      </c>
    </row>
    <row r="29" spans="1:23" x14ac:dyDescent="0.3">
      <c r="A29" s="161" t="str">
        <f>VLOOKUP(I29,'Table (11)'!$B$3:$C$277,2,FALSE)</f>
        <v>DEFD TAX GAIN - EPA AUCTION</v>
      </c>
      <c r="B29" s="69">
        <v>50</v>
      </c>
      <c r="C29" s="69">
        <v>413</v>
      </c>
      <c r="D29" s="69" t="s">
        <v>1489</v>
      </c>
      <c r="E29" s="69" t="s">
        <v>466</v>
      </c>
      <c r="F29" s="69" t="s">
        <v>533</v>
      </c>
      <c r="G29" s="69">
        <v>2831001</v>
      </c>
      <c r="H29" s="69" t="s">
        <v>569</v>
      </c>
      <c r="I29" s="69" t="s">
        <v>299</v>
      </c>
      <c r="J29" s="69" t="s">
        <v>640</v>
      </c>
      <c r="K29" s="101">
        <v>8301</v>
      </c>
      <c r="L29" s="102">
        <v>8301</v>
      </c>
      <c r="M29" s="69">
        <v>8301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 t="s">
        <v>470</v>
      </c>
      <c r="V29" s="69" t="s">
        <v>641</v>
      </c>
      <c r="W29" s="69" t="s">
        <v>642</v>
      </c>
    </row>
    <row r="30" spans="1:23" x14ac:dyDescent="0.3">
      <c r="A30" s="161" t="str">
        <f>VLOOKUP(I30,'Table (11)'!$B$3:$C$277,2,FALSE)</f>
        <v>DEFD BOOK GAIN-EPA AUCTION</v>
      </c>
      <c r="B30" s="69">
        <v>50</v>
      </c>
      <c r="C30" s="69">
        <v>413</v>
      </c>
      <c r="D30" s="69" t="s">
        <v>1489</v>
      </c>
      <c r="E30" s="69" t="s">
        <v>466</v>
      </c>
      <c r="F30" s="69" t="s">
        <v>533</v>
      </c>
      <c r="G30" s="69">
        <v>2831001</v>
      </c>
      <c r="H30" s="69" t="s">
        <v>709</v>
      </c>
      <c r="I30" s="69" t="s">
        <v>826</v>
      </c>
      <c r="J30" s="69" t="s">
        <v>640</v>
      </c>
      <c r="K30" s="101">
        <v>-87239</v>
      </c>
      <c r="L30" s="102">
        <v>-87239</v>
      </c>
      <c r="M30" s="69">
        <v>-87239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 t="s">
        <v>470</v>
      </c>
      <c r="V30" s="69" t="s">
        <v>641</v>
      </c>
      <c r="W30" s="69" t="s">
        <v>642</v>
      </c>
    </row>
    <row r="31" spans="1:23" x14ac:dyDescent="0.3">
      <c r="A31" s="161" t="str">
        <f>VLOOKUP(I31,'Table (11)'!$B$3:$C$277,2,FALSE)</f>
        <v xml:space="preserve">REG ASSET-REGULATORY ADJ-MITCHELL PLANT </v>
      </c>
      <c r="B31" s="69">
        <v>50</v>
      </c>
      <c r="C31" s="69">
        <v>413</v>
      </c>
      <c r="D31" s="69" t="s">
        <v>1489</v>
      </c>
      <c r="E31" s="69" t="s">
        <v>466</v>
      </c>
      <c r="F31" s="69" t="s">
        <v>533</v>
      </c>
      <c r="G31" s="69">
        <v>2831001</v>
      </c>
      <c r="H31" s="69" t="s">
        <v>1458</v>
      </c>
      <c r="I31" s="69" t="s">
        <v>1491</v>
      </c>
      <c r="J31" s="69" t="s">
        <v>640</v>
      </c>
      <c r="K31" s="101">
        <v>-6753203.4500000002</v>
      </c>
      <c r="L31" s="102">
        <v>-6483970.8499999996</v>
      </c>
      <c r="M31" s="69">
        <v>-6753203.4500000002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 t="s">
        <v>470</v>
      </c>
      <c r="V31" s="69" t="s">
        <v>641</v>
      </c>
      <c r="W31" s="69" t="s">
        <v>642</v>
      </c>
    </row>
    <row r="32" spans="1:23" x14ac:dyDescent="0.3">
      <c r="A32" s="161" t="str">
        <f>VLOOKUP(I32,'Table (11)'!$B$3:$C$277,2,FALSE)</f>
        <v>BOOK LEASES CAPITALIZED FOR TAX</v>
      </c>
      <c r="B32" s="69">
        <v>50</v>
      </c>
      <c r="C32" s="69">
        <v>413</v>
      </c>
      <c r="D32" s="69" t="s">
        <v>1489</v>
      </c>
      <c r="E32" s="69" t="s">
        <v>466</v>
      </c>
      <c r="F32" s="69" t="s">
        <v>533</v>
      </c>
      <c r="G32" s="69">
        <v>2831001</v>
      </c>
      <c r="H32" s="69" t="s">
        <v>91</v>
      </c>
      <c r="I32" s="69" t="s">
        <v>400</v>
      </c>
      <c r="J32" s="69" t="s">
        <v>640</v>
      </c>
      <c r="K32" s="101">
        <v>0</v>
      </c>
      <c r="L32" s="102">
        <v>-37027.9</v>
      </c>
      <c r="M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 t="s">
        <v>470</v>
      </c>
      <c r="V32" s="69" t="s">
        <v>641</v>
      </c>
      <c r="W32" s="69" t="s">
        <v>642</v>
      </c>
    </row>
    <row r="33" spans="1:23" x14ac:dyDescent="0.3">
      <c r="A33" s="161" t="str">
        <f>VLOOKUP(I33,'Table (11)'!$B$3:$C$277,2,FALSE)</f>
        <v>CAPITALIZED SOFTWARE COST - BOOK</v>
      </c>
      <c r="B33" s="69">
        <v>50</v>
      </c>
      <c r="C33" s="69">
        <v>413</v>
      </c>
      <c r="D33" s="69" t="s">
        <v>1489</v>
      </c>
      <c r="E33" s="69" t="s">
        <v>466</v>
      </c>
      <c r="F33" s="69" t="s">
        <v>533</v>
      </c>
      <c r="G33" s="69">
        <v>2831001</v>
      </c>
      <c r="H33" s="69" t="s">
        <v>548</v>
      </c>
      <c r="I33" s="69" t="s">
        <v>402</v>
      </c>
      <c r="J33" s="69" t="s">
        <v>640</v>
      </c>
      <c r="K33" s="101">
        <v>-192500</v>
      </c>
      <c r="L33" s="102">
        <v>-160017.54999999999</v>
      </c>
      <c r="M33" s="69">
        <v>-192500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 t="s">
        <v>470</v>
      </c>
      <c r="V33" s="69" t="s">
        <v>641</v>
      </c>
      <c r="W33" s="69" t="s">
        <v>642</v>
      </c>
    </row>
    <row r="34" spans="1:23" x14ac:dyDescent="0.3">
      <c r="A34" s="161" t="str">
        <f>VLOOKUP(I34,'Table (11)'!$B$3:$C$277,2,FALSE)</f>
        <v>ACCRUED BK PENSION EXPENSE</v>
      </c>
      <c r="B34" s="69">
        <v>50</v>
      </c>
      <c r="C34" s="69">
        <v>200</v>
      </c>
      <c r="D34" s="69" t="s">
        <v>1490</v>
      </c>
      <c r="E34" s="69" t="s">
        <v>466</v>
      </c>
      <c r="F34" s="69" t="s">
        <v>533</v>
      </c>
      <c r="G34" s="69">
        <v>2831001</v>
      </c>
      <c r="H34" s="69" t="s">
        <v>56</v>
      </c>
      <c r="I34" s="69" t="s">
        <v>536</v>
      </c>
      <c r="J34" s="69" t="s">
        <v>640</v>
      </c>
      <c r="K34" s="101">
        <v>-289644.38</v>
      </c>
      <c r="L34" s="102">
        <v>-294652.17</v>
      </c>
      <c r="M34" s="69">
        <v>-289644.38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 t="s">
        <v>470</v>
      </c>
      <c r="V34" s="69" t="s">
        <v>641</v>
      </c>
      <c r="W34" s="69" t="s">
        <v>642</v>
      </c>
    </row>
    <row r="35" spans="1:23" x14ac:dyDescent="0.3">
      <c r="A35" s="161" t="str">
        <f>VLOOKUP(I35,'Table (11)'!$B$3:$C$277,2,FALSE)</f>
        <v>ACCRUED BK PENSION COSTS - SFAS 158</v>
      </c>
      <c r="B35" s="69">
        <v>50</v>
      </c>
      <c r="C35" s="69">
        <v>200</v>
      </c>
      <c r="D35" s="69" t="s">
        <v>1490</v>
      </c>
      <c r="E35" s="69" t="s">
        <v>466</v>
      </c>
      <c r="F35" s="69" t="s">
        <v>533</v>
      </c>
      <c r="G35" s="69">
        <v>2831001</v>
      </c>
      <c r="H35" s="69" t="s">
        <v>88</v>
      </c>
      <c r="I35" s="69" t="s">
        <v>537</v>
      </c>
      <c r="J35" s="69" t="s">
        <v>640</v>
      </c>
      <c r="K35" s="101">
        <v>235485.25</v>
      </c>
      <c r="L35" s="102">
        <v>222199.6</v>
      </c>
      <c r="M35" s="69">
        <v>235485.25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 t="s">
        <v>470</v>
      </c>
      <c r="V35" s="69" t="s">
        <v>641</v>
      </c>
      <c r="W35" s="69" t="s">
        <v>642</v>
      </c>
    </row>
    <row r="36" spans="1:23" x14ac:dyDescent="0.3">
      <c r="A36" s="161" t="str">
        <f>VLOOKUP(I36,'Table (11)'!$B$3:$C$277,2,FALSE)</f>
        <v>REG ASSET-SFAS 158 - PENSIONS</v>
      </c>
      <c r="B36" s="69">
        <v>50</v>
      </c>
      <c r="C36" s="69">
        <v>200</v>
      </c>
      <c r="D36" s="69" t="s">
        <v>1490</v>
      </c>
      <c r="E36" s="69" t="s">
        <v>466</v>
      </c>
      <c r="F36" s="69" t="s">
        <v>533</v>
      </c>
      <c r="G36" s="69">
        <v>2831001</v>
      </c>
      <c r="H36" s="69" t="s">
        <v>307</v>
      </c>
      <c r="I36" s="69" t="s">
        <v>306</v>
      </c>
      <c r="J36" s="69" t="s">
        <v>640</v>
      </c>
      <c r="K36" s="101">
        <v>-235485.25</v>
      </c>
      <c r="L36" s="102">
        <v>-222199.6</v>
      </c>
      <c r="M36" s="69">
        <v>-235485.25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 t="s">
        <v>470</v>
      </c>
      <c r="V36" s="69" t="s">
        <v>641</v>
      </c>
      <c r="W36" s="69" t="s">
        <v>642</v>
      </c>
    </row>
    <row r="37" spans="1:23" x14ac:dyDescent="0.3">
      <c r="A37" s="161" t="str">
        <f>VLOOKUP(I37,'Table (11)'!$B$3:$C$277,2,FALSE)</f>
        <v>BOOK LEASES CAPITALIZED FOR TAX</v>
      </c>
      <c r="B37" s="69">
        <v>50</v>
      </c>
      <c r="C37" s="69">
        <v>200</v>
      </c>
      <c r="D37" s="69" t="s">
        <v>1490</v>
      </c>
      <c r="E37" s="69" t="s">
        <v>466</v>
      </c>
      <c r="F37" s="69" t="s">
        <v>533</v>
      </c>
      <c r="G37" s="69">
        <v>2831001</v>
      </c>
      <c r="H37" s="69" t="s">
        <v>91</v>
      </c>
      <c r="I37" s="69" t="s">
        <v>400</v>
      </c>
      <c r="J37" s="69" t="s">
        <v>640</v>
      </c>
      <c r="K37" s="101">
        <v>-850.85</v>
      </c>
      <c r="L37" s="102">
        <v>-1014.65</v>
      </c>
      <c r="M37" s="69">
        <v>-850.85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 t="s">
        <v>470</v>
      </c>
      <c r="V37" s="69" t="s">
        <v>641</v>
      </c>
      <c r="W37" s="69" t="s">
        <v>642</v>
      </c>
    </row>
    <row r="38" spans="1:23" x14ac:dyDescent="0.3">
      <c r="A38" s="161" t="str">
        <f>VLOOKUP(I38,'Table (11)'!$B$3:$C$277,2,FALSE)</f>
        <v>CAPITALIZED SOFTWARE COST - BOOK</v>
      </c>
      <c r="B38" s="69">
        <v>50</v>
      </c>
      <c r="C38" s="69">
        <v>200</v>
      </c>
      <c r="D38" s="69" t="s">
        <v>1490</v>
      </c>
      <c r="E38" s="69" t="s">
        <v>466</v>
      </c>
      <c r="F38" s="69" t="s">
        <v>533</v>
      </c>
      <c r="G38" s="69">
        <v>2831001</v>
      </c>
      <c r="H38" s="69" t="s">
        <v>548</v>
      </c>
      <c r="I38" s="69" t="s">
        <v>402</v>
      </c>
      <c r="J38" s="69" t="s">
        <v>640</v>
      </c>
      <c r="K38" s="101">
        <v>-146256.93</v>
      </c>
      <c r="L38" s="102">
        <v>-183019.18</v>
      </c>
      <c r="M38" s="69">
        <v>-146256.93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 t="s">
        <v>470</v>
      </c>
      <c r="V38" s="69" t="s">
        <v>641</v>
      </c>
      <c r="W38" s="69" t="s">
        <v>642</v>
      </c>
    </row>
    <row r="39" spans="1:23" x14ac:dyDescent="0.3">
      <c r="A39" s="161" t="str">
        <f>VLOOKUP(I39,'Table (11)'!$B$3:$C$277,2,FALSE)</f>
        <v>POST RETIREMENT BEN - PAYMENT</v>
      </c>
      <c r="B39" s="69">
        <v>50</v>
      </c>
      <c r="C39" s="69">
        <v>200</v>
      </c>
      <c r="D39" s="69" t="s">
        <v>1490</v>
      </c>
      <c r="E39" s="69" t="s">
        <v>466</v>
      </c>
      <c r="F39" s="69" t="s">
        <v>533</v>
      </c>
      <c r="G39" s="69">
        <v>2831001</v>
      </c>
      <c r="H39" s="69" t="s">
        <v>424</v>
      </c>
      <c r="I39" s="69" t="s">
        <v>423</v>
      </c>
      <c r="J39" s="69" t="s">
        <v>640</v>
      </c>
      <c r="K39" s="101">
        <v>-1244</v>
      </c>
      <c r="L39" s="102">
        <v>0</v>
      </c>
      <c r="M39" s="69">
        <v>-1244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 t="s">
        <v>470</v>
      </c>
      <c r="V39" s="69" t="s">
        <v>641</v>
      </c>
      <c r="W39" s="69" t="s">
        <v>642</v>
      </c>
    </row>
    <row r="40" spans="1:23" x14ac:dyDescent="0.3">
      <c r="A40" s="161" t="str">
        <f>VLOOKUP(I40,'Table (11)'!$B$3:$C$277,2,FALSE)</f>
        <v>SFAS 106-MEDICARE SUBSIDY-(PPACA)-REG ASSET</v>
      </c>
      <c r="B40" s="69">
        <v>50</v>
      </c>
      <c r="C40" s="69">
        <v>200</v>
      </c>
      <c r="D40" s="69" t="s">
        <v>1490</v>
      </c>
      <c r="E40" s="69" t="s">
        <v>466</v>
      </c>
      <c r="F40" s="69" t="s">
        <v>533</v>
      </c>
      <c r="G40" s="69">
        <v>2831001</v>
      </c>
      <c r="H40" s="69" t="s">
        <v>549</v>
      </c>
      <c r="I40" s="69" t="s">
        <v>430</v>
      </c>
      <c r="J40" s="69" t="s">
        <v>640</v>
      </c>
      <c r="K40" s="101">
        <v>-6713.8</v>
      </c>
      <c r="L40" s="102">
        <v>-5967.84</v>
      </c>
      <c r="M40" s="69">
        <v>-6713.8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 t="s">
        <v>470</v>
      </c>
      <c r="V40" s="69" t="s">
        <v>641</v>
      </c>
      <c r="W40" s="69" t="s">
        <v>642</v>
      </c>
    </row>
    <row r="41" spans="1:23" x14ac:dyDescent="0.3">
      <c r="K41" s="73"/>
      <c r="L41" s="72"/>
    </row>
    <row r="42" spans="1:23" x14ac:dyDescent="0.3">
      <c r="K42" s="71">
        <f>SUBTOTAL(9,K3:K41)</f>
        <v>-20043394.420000002</v>
      </c>
      <c r="L42" s="70">
        <f>SUBTOTAL(9,L3:L41)</f>
        <v>-18217470.549999997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7"/>
  <sheetViews>
    <sheetView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.109375" defaultRowHeight="13.2" x14ac:dyDescent="0.25"/>
  <cols>
    <col min="1" max="2" width="9.109375" style="26"/>
    <col min="3" max="3" width="67" style="26" bestFit="1" customWidth="1"/>
    <col min="4" max="16384" width="9.109375" style="26"/>
  </cols>
  <sheetData>
    <row r="2" spans="2:3" x14ac:dyDescent="0.25">
      <c r="B2" s="23" t="s">
        <v>140</v>
      </c>
      <c r="C2" s="24" t="s">
        <v>141</v>
      </c>
    </row>
    <row r="3" spans="2:3" x14ac:dyDescent="0.25">
      <c r="B3" s="25" t="s">
        <v>142</v>
      </c>
      <c r="C3" s="25" t="s">
        <v>143</v>
      </c>
    </row>
    <row r="4" spans="2:3" x14ac:dyDescent="0.25">
      <c r="B4" s="25" t="s">
        <v>552</v>
      </c>
      <c r="C4" s="25" t="s">
        <v>128</v>
      </c>
    </row>
    <row r="5" spans="2:3" x14ac:dyDescent="0.25">
      <c r="B5" s="25" t="s">
        <v>144</v>
      </c>
      <c r="C5" s="47" t="s">
        <v>82</v>
      </c>
    </row>
    <row r="6" spans="2:3" x14ac:dyDescent="0.25">
      <c r="B6" s="25" t="s">
        <v>145</v>
      </c>
      <c r="C6" s="47" t="s">
        <v>82</v>
      </c>
    </row>
    <row r="7" spans="2:3" x14ac:dyDescent="0.25">
      <c r="B7" s="25" t="s">
        <v>469</v>
      </c>
      <c r="C7" s="47" t="s">
        <v>82</v>
      </c>
    </row>
    <row r="8" spans="2:3" x14ac:dyDescent="0.25">
      <c r="B8" s="25" t="s">
        <v>472</v>
      </c>
      <c r="C8" s="47" t="s">
        <v>82</v>
      </c>
    </row>
    <row r="9" spans="2:3" x14ac:dyDescent="0.25">
      <c r="B9" s="25" t="s">
        <v>146</v>
      </c>
      <c r="C9" s="25" t="s">
        <v>147</v>
      </c>
    </row>
    <row r="10" spans="2:3" x14ac:dyDescent="0.25">
      <c r="B10" s="25" t="s">
        <v>148</v>
      </c>
      <c r="C10" s="47" t="s">
        <v>82</v>
      </c>
    </row>
    <row r="11" spans="2:3" x14ac:dyDescent="0.25">
      <c r="B11" s="25" t="s">
        <v>149</v>
      </c>
      <c r="C11" s="47" t="s">
        <v>82</v>
      </c>
    </row>
    <row r="12" spans="2:3" x14ac:dyDescent="0.25">
      <c r="B12" s="25" t="s">
        <v>474</v>
      </c>
      <c r="C12" s="47" t="s">
        <v>82</v>
      </c>
    </row>
    <row r="13" spans="2:3" x14ac:dyDescent="0.25">
      <c r="B13" s="25" t="s">
        <v>476</v>
      </c>
      <c r="C13" s="47" t="s">
        <v>82</v>
      </c>
    </row>
    <row r="14" spans="2:3" x14ac:dyDescent="0.25">
      <c r="B14" s="25" t="s">
        <v>150</v>
      </c>
      <c r="C14" s="47" t="s">
        <v>82</v>
      </c>
    </row>
    <row r="15" spans="2:3" x14ac:dyDescent="0.25">
      <c r="B15" s="25" t="s">
        <v>151</v>
      </c>
      <c r="C15" s="47" t="s">
        <v>82</v>
      </c>
    </row>
    <row r="16" spans="2:3" x14ac:dyDescent="0.25">
      <c r="B16" s="25" t="s">
        <v>152</v>
      </c>
      <c r="C16" s="47" t="s">
        <v>82</v>
      </c>
    </row>
    <row r="17" spans="2:3" x14ac:dyDescent="0.25">
      <c r="B17" s="25" t="s">
        <v>480</v>
      </c>
      <c r="C17" s="47" t="s">
        <v>82</v>
      </c>
    </row>
    <row r="18" spans="2:3" x14ac:dyDescent="0.25">
      <c r="B18" s="25" t="s">
        <v>154</v>
      </c>
      <c r="C18" s="25" t="s">
        <v>155</v>
      </c>
    </row>
    <row r="19" spans="2:3" x14ac:dyDescent="0.25">
      <c r="B19" s="25" t="s">
        <v>156</v>
      </c>
      <c r="C19" s="25" t="s">
        <v>157</v>
      </c>
    </row>
    <row r="20" spans="2:3" x14ac:dyDescent="0.25">
      <c r="B20" s="25" t="s">
        <v>158</v>
      </c>
      <c r="C20" s="25" t="s">
        <v>159</v>
      </c>
    </row>
    <row r="21" spans="2:3" x14ac:dyDescent="0.25">
      <c r="B21" s="25" t="s">
        <v>160</v>
      </c>
      <c r="C21" s="25" t="s">
        <v>97</v>
      </c>
    </row>
    <row r="22" spans="2:3" x14ac:dyDescent="0.25">
      <c r="B22" s="25" t="s">
        <v>161</v>
      </c>
      <c r="C22" s="47" t="s">
        <v>82</v>
      </c>
    </row>
    <row r="23" spans="2:3" x14ac:dyDescent="0.25">
      <c r="B23" s="25" t="s">
        <v>162</v>
      </c>
      <c r="C23" s="47" t="s">
        <v>82</v>
      </c>
    </row>
    <row r="24" spans="2:3" x14ac:dyDescent="0.25">
      <c r="B24" s="25" t="s">
        <v>163</v>
      </c>
      <c r="C24" s="47" t="s">
        <v>82</v>
      </c>
    </row>
    <row r="25" spans="2:3" x14ac:dyDescent="0.25">
      <c r="B25" s="25" t="s">
        <v>164</v>
      </c>
      <c r="C25" s="47" t="s">
        <v>82</v>
      </c>
    </row>
    <row r="26" spans="2:3" x14ac:dyDescent="0.25">
      <c r="B26" s="25" t="s">
        <v>165</v>
      </c>
      <c r="C26" s="47" t="s">
        <v>82</v>
      </c>
    </row>
    <row r="27" spans="2:3" x14ac:dyDescent="0.25">
      <c r="B27" s="25" t="s">
        <v>166</v>
      </c>
      <c r="C27" s="47" t="s">
        <v>82</v>
      </c>
    </row>
    <row r="28" spans="2:3" x14ac:dyDescent="0.25">
      <c r="B28" s="25" t="s">
        <v>482</v>
      </c>
      <c r="C28" s="47" t="s">
        <v>82</v>
      </c>
    </row>
    <row r="29" spans="2:3" x14ac:dyDescent="0.25">
      <c r="B29" s="25" t="s">
        <v>167</v>
      </c>
      <c r="C29" s="47" t="s">
        <v>82</v>
      </c>
    </row>
    <row r="30" spans="2:3" x14ac:dyDescent="0.25">
      <c r="B30" s="25" t="s">
        <v>168</v>
      </c>
      <c r="C30" s="25" t="s">
        <v>169</v>
      </c>
    </row>
    <row r="31" spans="2:3" x14ac:dyDescent="0.25">
      <c r="B31" s="25" t="s">
        <v>484</v>
      </c>
      <c r="C31" s="25" t="s">
        <v>103</v>
      </c>
    </row>
    <row r="32" spans="2:3" x14ac:dyDescent="0.25">
      <c r="B32" s="25" t="s">
        <v>644</v>
      </c>
      <c r="C32" s="25" t="s">
        <v>643</v>
      </c>
    </row>
    <row r="33" spans="2:3" x14ac:dyDescent="0.25">
      <c r="B33" s="25" t="s">
        <v>486</v>
      </c>
      <c r="C33" s="25" t="s">
        <v>66</v>
      </c>
    </row>
    <row r="34" spans="2:3" x14ac:dyDescent="0.25">
      <c r="B34" s="25" t="s">
        <v>488</v>
      </c>
      <c r="C34" s="25" t="s">
        <v>66</v>
      </c>
    </row>
    <row r="35" spans="2:3" x14ac:dyDescent="0.25">
      <c r="B35" s="25" t="s">
        <v>170</v>
      </c>
      <c r="C35" s="25" t="s">
        <v>98</v>
      </c>
    </row>
    <row r="36" spans="2:3" x14ac:dyDescent="0.25">
      <c r="B36" s="25" t="s">
        <v>171</v>
      </c>
      <c r="C36" s="25" t="s">
        <v>98</v>
      </c>
    </row>
    <row r="37" spans="2:3" x14ac:dyDescent="0.25">
      <c r="B37" s="25" t="s">
        <v>172</v>
      </c>
      <c r="C37" s="25" t="s">
        <v>173</v>
      </c>
    </row>
    <row r="38" spans="2:3" x14ac:dyDescent="0.25">
      <c r="B38" s="25" t="s">
        <v>174</v>
      </c>
      <c r="C38" s="47" t="s">
        <v>31</v>
      </c>
    </row>
    <row r="39" spans="2:3" x14ac:dyDescent="0.25">
      <c r="B39" s="25" t="s">
        <v>175</v>
      </c>
      <c r="C39" s="47" t="s">
        <v>31</v>
      </c>
    </row>
    <row r="40" spans="2:3" x14ac:dyDescent="0.25">
      <c r="B40" s="25" t="s">
        <v>176</v>
      </c>
      <c r="C40" s="25" t="s">
        <v>177</v>
      </c>
    </row>
    <row r="41" spans="2:3" x14ac:dyDescent="0.25">
      <c r="B41" s="25" t="s">
        <v>178</v>
      </c>
      <c r="C41" s="25" t="s">
        <v>177</v>
      </c>
    </row>
    <row r="42" spans="2:3" x14ac:dyDescent="0.25">
      <c r="B42" s="25" t="s">
        <v>179</v>
      </c>
      <c r="C42" s="25" t="s">
        <v>180</v>
      </c>
    </row>
    <row r="43" spans="2:3" x14ac:dyDescent="0.25">
      <c r="B43" s="25" t="s">
        <v>181</v>
      </c>
      <c r="C43" s="25" t="s">
        <v>180</v>
      </c>
    </row>
    <row r="44" spans="2:3" x14ac:dyDescent="0.25">
      <c r="B44" s="25" t="s">
        <v>182</v>
      </c>
      <c r="C44" s="25" t="s">
        <v>183</v>
      </c>
    </row>
    <row r="45" spans="2:3" x14ac:dyDescent="0.25">
      <c r="B45" s="25" t="s">
        <v>184</v>
      </c>
      <c r="C45" s="25" t="s">
        <v>183</v>
      </c>
    </row>
    <row r="46" spans="2:3" x14ac:dyDescent="0.25">
      <c r="B46" s="25" t="s">
        <v>185</v>
      </c>
      <c r="C46" s="47" t="s">
        <v>186</v>
      </c>
    </row>
    <row r="47" spans="2:3" x14ac:dyDescent="0.25">
      <c r="B47" s="25" t="s">
        <v>187</v>
      </c>
      <c r="C47" s="47" t="s">
        <v>186</v>
      </c>
    </row>
    <row r="48" spans="2:3" x14ac:dyDescent="0.25">
      <c r="B48" s="25" t="s">
        <v>188</v>
      </c>
      <c r="C48" s="47" t="s">
        <v>189</v>
      </c>
    </row>
    <row r="49" spans="2:3" x14ac:dyDescent="0.25">
      <c r="B49" s="25" t="s">
        <v>190</v>
      </c>
      <c r="C49" s="47" t="s">
        <v>189</v>
      </c>
    </row>
    <row r="50" spans="2:3" x14ac:dyDescent="0.25">
      <c r="B50" s="25" t="s">
        <v>191</v>
      </c>
      <c r="C50" s="25" t="s">
        <v>192</v>
      </c>
    </row>
    <row r="51" spans="2:3" x14ac:dyDescent="0.25">
      <c r="B51" s="25" t="s">
        <v>193</v>
      </c>
      <c r="C51" s="25" t="s">
        <v>192</v>
      </c>
    </row>
    <row r="52" spans="2:3" x14ac:dyDescent="0.25">
      <c r="B52" s="25" t="s">
        <v>194</v>
      </c>
      <c r="C52" s="25" t="s">
        <v>195</v>
      </c>
    </row>
    <row r="53" spans="2:3" x14ac:dyDescent="0.25">
      <c r="B53" s="25" t="s">
        <v>196</v>
      </c>
      <c r="C53" s="25" t="s">
        <v>195</v>
      </c>
    </row>
    <row r="54" spans="2:3" x14ac:dyDescent="0.25">
      <c r="B54" s="25" t="s">
        <v>197</v>
      </c>
      <c r="C54" s="25" t="s">
        <v>198</v>
      </c>
    </row>
    <row r="55" spans="2:3" x14ac:dyDescent="0.25">
      <c r="B55" s="25" t="s">
        <v>199</v>
      </c>
      <c r="C55" s="25" t="s">
        <v>198</v>
      </c>
    </row>
    <row r="56" spans="2:3" x14ac:dyDescent="0.25">
      <c r="B56" s="25" t="s">
        <v>493</v>
      </c>
      <c r="C56" s="25" t="s">
        <v>67</v>
      </c>
    </row>
    <row r="57" spans="2:3" x14ac:dyDescent="0.25">
      <c r="B57" s="25" t="s">
        <v>495</v>
      </c>
      <c r="C57" s="25" t="s">
        <v>67</v>
      </c>
    </row>
    <row r="58" spans="2:3" x14ac:dyDescent="0.25">
      <c r="B58" s="25" t="s">
        <v>497</v>
      </c>
      <c r="C58" s="25" t="s">
        <v>68</v>
      </c>
    </row>
    <row r="59" spans="2:3" x14ac:dyDescent="0.25">
      <c r="B59" s="25" t="s">
        <v>499</v>
      </c>
      <c r="C59" s="25" t="s">
        <v>68</v>
      </c>
    </row>
    <row r="60" spans="2:3" x14ac:dyDescent="0.25">
      <c r="B60" s="25" t="s">
        <v>501</v>
      </c>
      <c r="C60" s="25" t="s">
        <v>69</v>
      </c>
    </row>
    <row r="61" spans="2:3" x14ac:dyDescent="0.25">
      <c r="B61" s="25" t="s">
        <v>503</v>
      </c>
      <c r="C61" s="25" t="s">
        <v>69</v>
      </c>
    </row>
    <row r="62" spans="2:3" x14ac:dyDescent="0.25">
      <c r="B62" s="25" t="s">
        <v>200</v>
      </c>
      <c r="C62" s="25" t="s">
        <v>201</v>
      </c>
    </row>
    <row r="63" spans="2:3" x14ac:dyDescent="0.25">
      <c r="B63" s="25" t="s">
        <v>202</v>
      </c>
      <c r="C63" s="25" t="s">
        <v>201</v>
      </c>
    </row>
    <row r="64" spans="2:3" x14ac:dyDescent="0.25">
      <c r="B64" s="25" t="s">
        <v>203</v>
      </c>
      <c r="C64" s="25" t="s">
        <v>204</v>
      </c>
    </row>
    <row r="65" spans="2:3" x14ac:dyDescent="0.25">
      <c r="B65" s="25" t="s">
        <v>205</v>
      </c>
      <c r="C65" s="25" t="s">
        <v>204</v>
      </c>
    </row>
    <row r="66" spans="2:3" x14ac:dyDescent="0.25">
      <c r="B66" s="25" t="s">
        <v>206</v>
      </c>
      <c r="C66" s="25" t="s">
        <v>207</v>
      </c>
    </row>
    <row r="67" spans="2:3" x14ac:dyDescent="0.25">
      <c r="B67" s="25" t="s">
        <v>208</v>
      </c>
      <c r="C67" s="25" t="s">
        <v>207</v>
      </c>
    </row>
    <row r="68" spans="2:3" x14ac:dyDescent="0.25">
      <c r="B68" s="25" t="s">
        <v>209</v>
      </c>
      <c r="C68" s="25" t="s">
        <v>210</v>
      </c>
    </row>
    <row r="69" spans="2:3" x14ac:dyDescent="0.25">
      <c r="B69" s="25" t="s">
        <v>211</v>
      </c>
      <c r="C69" s="25" t="s">
        <v>210</v>
      </c>
    </row>
    <row r="70" spans="2:3" x14ac:dyDescent="0.25">
      <c r="B70" s="25" t="s">
        <v>212</v>
      </c>
      <c r="C70" s="25" t="s">
        <v>213</v>
      </c>
    </row>
    <row r="71" spans="2:3" x14ac:dyDescent="0.25">
      <c r="B71" s="25" t="s">
        <v>214</v>
      </c>
      <c r="C71" s="25" t="s">
        <v>213</v>
      </c>
    </row>
    <row r="72" spans="2:3" x14ac:dyDescent="0.25">
      <c r="B72" s="25" t="s">
        <v>215</v>
      </c>
      <c r="C72" s="25" t="s">
        <v>216</v>
      </c>
    </row>
    <row r="73" spans="2:3" x14ac:dyDescent="0.25">
      <c r="B73" s="25" t="s">
        <v>217</v>
      </c>
      <c r="C73" s="25" t="s">
        <v>216</v>
      </c>
    </row>
    <row r="74" spans="2:3" x14ac:dyDescent="0.25">
      <c r="B74" s="25" t="s">
        <v>218</v>
      </c>
      <c r="C74" s="25" t="s">
        <v>219</v>
      </c>
    </row>
    <row r="75" spans="2:3" x14ac:dyDescent="0.25">
      <c r="B75" s="25" t="s">
        <v>220</v>
      </c>
      <c r="C75" s="25" t="s">
        <v>219</v>
      </c>
    </row>
    <row r="76" spans="2:3" x14ac:dyDescent="0.25">
      <c r="B76" s="25" t="s">
        <v>221</v>
      </c>
      <c r="C76" s="25" t="s">
        <v>222</v>
      </c>
    </row>
    <row r="77" spans="2:3" x14ac:dyDescent="0.25">
      <c r="B77" s="25" t="s">
        <v>223</v>
      </c>
      <c r="C77" s="25" t="s">
        <v>222</v>
      </c>
    </row>
    <row r="78" spans="2:3" x14ac:dyDescent="0.25">
      <c r="B78" s="25" t="s">
        <v>224</v>
      </c>
      <c r="C78" s="25" t="s">
        <v>225</v>
      </c>
    </row>
    <row r="79" spans="2:3" x14ac:dyDescent="0.25">
      <c r="B79" s="25" t="s">
        <v>226</v>
      </c>
      <c r="C79" s="25" t="s">
        <v>225</v>
      </c>
    </row>
    <row r="80" spans="2:3" x14ac:dyDescent="0.25">
      <c r="B80" s="25" t="s">
        <v>227</v>
      </c>
      <c r="C80" s="25" t="s">
        <v>228</v>
      </c>
    </row>
    <row r="81" spans="2:3" x14ac:dyDescent="0.25">
      <c r="B81" s="25" t="s">
        <v>229</v>
      </c>
      <c r="C81" s="25" t="s">
        <v>228</v>
      </c>
    </row>
    <row r="82" spans="2:3" x14ac:dyDescent="0.25">
      <c r="B82" s="25" t="s">
        <v>230</v>
      </c>
      <c r="C82" s="25" t="s">
        <v>231</v>
      </c>
    </row>
    <row r="83" spans="2:3" x14ac:dyDescent="0.25">
      <c r="B83" s="25" t="s">
        <v>232</v>
      </c>
      <c r="C83" s="25" t="s">
        <v>231</v>
      </c>
    </row>
    <row r="84" spans="2:3" x14ac:dyDescent="0.25">
      <c r="B84" s="25" t="s">
        <v>233</v>
      </c>
      <c r="C84" s="25" t="s">
        <v>234</v>
      </c>
    </row>
    <row r="85" spans="2:3" x14ac:dyDescent="0.25">
      <c r="B85" s="25" t="s">
        <v>235</v>
      </c>
      <c r="C85" s="25" t="s">
        <v>234</v>
      </c>
    </row>
    <row r="86" spans="2:3" x14ac:dyDescent="0.25">
      <c r="B86" s="25" t="s">
        <v>236</v>
      </c>
      <c r="C86" s="25" t="s">
        <v>237</v>
      </c>
    </row>
    <row r="87" spans="2:3" x14ac:dyDescent="0.25">
      <c r="B87" s="25" t="s">
        <v>238</v>
      </c>
      <c r="C87" s="25" t="s">
        <v>237</v>
      </c>
    </row>
    <row r="88" spans="2:3" x14ac:dyDescent="0.25">
      <c r="B88" s="25" t="s">
        <v>239</v>
      </c>
      <c r="C88" s="25" t="s">
        <v>34</v>
      </c>
    </row>
    <row r="89" spans="2:3" x14ac:dyDescent="0.25">
      <c r="B89" s="25" t="s">
        <v>240</v>
      </c>
      <c r="C89" s="25" t="s">
        <v>241</v>
      </c>
    </row>
    <row r="90" spans="2:3" x14ac:dyDescent="0.25">
      <c r="B90" s="25" t="s">
        <v>242</v>
      </c>
      <c r="C90" s="25" t="s">
        <v>241</v>
      </c>
    </row>
    <row r="91" spans="2:3" x14ac:dyDescent="0.25">
      <c r="B91" s="25" t="s">
        <v>243</v>
      </c>
      <c r="C91" s="25" t="s">
        <v>244</v>
      </c>
    </row>
    <row r="92" spans="2:3" x14ac:dyDescent="0.25">
      <c r="B92" s="25" t="s">
        <v>245</v>
      </c>
      <c r="C92" s="25" t="s">
        <v>244</v>
      </c>
    </row>
    <row r="93" spans="2:3" x14ac:dyDescent="0.25">
      <c r="B93" s="25" t="s">
        <v>246</v>
      </c>
      <c r="C93" s="25" t="s">
        <v>247</v>
      </c>
    </row>
    <row r="94" spans="2:3" x14ac:dyDescent="0.25">
      <c r="B94" s="25" t="s">
        <v>248</v>
      </c>
      <c r="C94" s="25" t="s">
        <v>247</v>
      </c>
    </row>
    <row r="95" spans="2:3" x14ac:dyDescent="0.25">
      <c r="B95" s="25" t="s">
        <v>249</v>
      </c>
      <c r="C95" s="25" t="s">
        <v>250</v>
      </c>
    </row>
    <row r="96" spans="2:3" x14ac:dyDescent="0.25">
      <c r="B96" s="25" t="s">
        <v>251</v>
      </c>
      <c r="C96" s="25" t="s">
        <v>250</v>
      </c>
    </row>
    <row r="97" spans="2:3" x14ac:dyDescent="0.25">
      <c r="B97" s="25" t="s">
        <v>252</v>
      </c>
      <c r="C97" s="25" t="s">
        <v>253</v>
      </c>
    </row>
    <row r="98" spans="2:3" x14ac:dyDescent="0.25">
      <c r="B98" s="25" t="s">
        <v>254</v>
      </c>
      <c r="C98" s="25" t="s">
        <v>253</v>
      </c>
    </row>
    <row r="99" spans="2:3" x14ac:dyDescent="0.25">
      <c r="B99" s="25" t="s">
        <v>255</v>
      </c>
      <c r="C99" s="25" t="s">
        <v>256</v>
      </c>
    </row>
    <row r="100" spans="2:3" x14ac:dyDescent="0.25">
      <c r="B100" s="25" t="s">
        <v>257</v>
      </c>
      <c r="C100" s="25" t="s">
        <v>256</v>
      </c>
    </row>
    <row r="101" spans="2:3" x14ac:dyDescent="0.25">
      <c r="B101" s="25" t="s">
        <v>258</v>
      </c>
      <c r="C101" s="25" t="s">
        <v>259</v>
      </c>
    </row>
    <row r="102" spans="2:3" x14ac:dyDescent="0.25">
      <c r="B102" s="25" t="s">
        <v>260</v>
      </c>
      <c r="C102" s="25" t="s">
        <v>261</v>
      </c>
    </row>
    <row r="103" spans="2:3" x14ac:dyDescent="0.25">
      <c r="B103" s="25" t="s">
        <v>262</v>
      </c>
      <c r="C103" s="25" t="s">
        <v>263</v>
      </c>
    </row>
    <row r="104" spans="2:3" x14ac:dyDescent="0.25">
      <c r="B104" s="25" t="s">
        <v>554</v>
      </c>
      <c r="C104" s="25" t="s">
        <v>101</v>
      </c>
    </row>
    <row r="105" spans="2:3" x14ac:dyDescent="0.25">
      <c r="B105" s="25" t="s">
        <v>556</v>
      </c>
      <c r="C105" s="25" t="s">
        <v>76</v>
      </c>
    </row>
    <row r="106" spans="2:3" x14ac:dyDescent="0.25">
      <c r="B106" s="25" t="s">
        <v>621</v>
      </c>
      <c r="C106" s="47" t="s">
        <v>110</v>
      </c>
    </row>
    <row r="107" spans="2:3" x14ac:dyDescent="0.25">
      <c r="B107" s="25" t="s">
        <v>557</v>
      </c>
      <c r="C107" s="25" t="s">
        <v>132</v>
      </c>
    </row>
    <row r="108" spans="2:3" x14ac:dyDescent="0.25">
      <c r="B108" s="25" t="s">
        <v>264</v>
      </c>
      <c r="C108" s="25" t="s">
        <v>265</v>
      </c>
    </row>
    <row r="109" spans="2:3" x14ac:dyDescent="0.25">
      <c r="B109" s="25" t="s">
        <v>535</v>
      </c>
      <c r="C109" s="25" t="s">
        <v>100</v>
      </c>
    </row>
    <row r="110" spans="2:3" x14ac:dyDescent="0.25">
      <c r="B110" s="25" t="s">
        <v>559</v>
      </c>
      <c r="C110" s="25" t="s">
        <v>137</v>
      </c>
    </row>
    <row r="111" spans="2:3" x14ac:dyDescent="0.25">
      <c r="B111" s="25" t="s">
        <v>266</v>
      </c>
      <c r="C111" s="25" t="s">
        <v>267</v>
      </c>
    </row>
    <row r="112" spans="2:3" x14ac:dyDescent="0.25">
      <c r="B112" s="25" t="s">
        <v>268</v>
      </c>
      <c r="C112" s="25" t="s">
        <v>36</v>
      </c>
    </row>
    <row r="113" spans="2:3" x14ac:dyDescent="0.25">
      <c r="B113" s="25" t="s">
        <v>269</v>
      </c>
      <c r="C113" s="25" t="s">
        <v>36</v>
      </c>
    </row>
    <row r="114" spans="2:3" x14ac:dyDescent="0.25">
      <c r="B114" s="25" t="s">
        <v>270</v>
      </c>
      <c r="C114" s="25" t="s">
        <v>104</v>
      </c>
    </row>
    <row r="115" spans="2:3" x14ac:dyDescent="0.25">
      <c r="B115" s="25" t="s">
        <v>271</v>
      </c>
      <c r="C115" s="25" t="s">
        <v>105</v>
      </c>
    </row>
    <row r="116" spans="2:3" x14ac:dyDescent="0.25">
      <c r="B116" s="25" t="s">
        <v>646</v>
      </c>
      <c r="C116" s="25" t="s">
        <v>645</v>
      </c>
    </row>
    <row r="117" spans="2:3" x14ac:dyDescent="0.25">
      <c r="B117" s="25" t="s">
        <v>648</v>
      </c>
      <c r="C117" s="25" t="s">
        <v>647</v>
      </c>
    </row>
    <row r="118" spans="2:3" x14ac:dyDescent="0.25">
      <c r="B118" s="25" t="s">
        <v>272</v>
      </c>
      <c r="C118" s="25" t="s">
        <v>85</v>
      </c>
    </row>
    <row r="119" spans="2:3" x14ac:dyDescent="0.25">
      <c r="B119" s="25" t="s">
        <v>273</v>
      </c>
      <c r="C119" s="25" t="s">
        <v>85</v>
      </c>
    </row>
    <row r="120" spans="2:3" x14ac:dyDescent="0.25">
      <c r="B120" s="25" t="s">
        <v>510</v>
      </c>
      <c r="C120" s="25" t="s">
        <v>86</v>
      </c>
    </row>
    <row r="121" spans="2:3" x14ac:dyDescent="0.25">
      <c r="B121" s="25" t="s">
        <v>274</v>
      </c>
      <c r="C121" s="25" t="s">
        <v>275</v>
      </c>
    </row>
    <row r="122" spans="2:3" x14ac:dyDescent="0.25">
      <c r="B122" s="25" t="s">
        <v>276</v>
      </c>
      <c r="C122" s="25" t="s">
        <v>277</v>
      </c>
    </row>
    <row r="123" spans="2:3" x14ac:dyDescent="0.25">
      <c r="B123" s="25" t="s">
        <v>560</v>
      </c>
      <c r="C123" s="25" t="s">
        <v>133</v>
      </c>
    </row>
    <row r="124" spans="2:3" x14ac:dyDescent="0.25">
      <c r="B124" s="25" t="s">
        <v>511</v>
      </c>
      <c r="C124" s="25" t="s">
        <v>70</v>
      </c>
    </row>
    <row r="125" spans="2:3" x14ac:dyDescent="0.25">
      <c r="B125" s="25" t="s">
        <v>278</v>
      </c>
      <c r="C125" s="25" t="s">
        <v>40</v>
      </c>
    </row>
    <row r="126" spans="2:3" x14ac:dyDescent="0.25">
      <c r="B126" s="25" t="s">
        <v>563</v>
      </c>
      <c r="C126" s="25" t="s">
        <v>40</v>
      </c>
    </row>
    <row r="127" spans="2:3" x14ac:dyDescent="0.25">
      <c r="B127" s="25" t="s">
        <v>279</v>
      </c>
      <c r="C127" s="25" t="s">
        <v>280</v>
      </c>
    </row>
    <row r="128" spans="2:3" x14ac:dyDescent="0.25">
      <c r="B128" s="25" t="s">
        <v>536</v>
      </c>
      <c r="C128" s="25" t="s">
        <v>56</v>
      </c>
    </row>
    <row r="129" spans="2:3" x14ac:dyDescent="0.25">
      <c r="B129" s="25" t="s">
        <v>537</v>
      </c>
      <c r="C129" s="25" t="s">
        <v>88</v>
      </c>
    </row>
    <row r="130" spans="2:3" x14ac:dyDescent="0.25">
      <c r="B130" s="25" t="s">
        <v>281</v>
      </c>
      <c r="C130" s="25" t="s">
        <v>282</v>
      </c>
    </row>
    <row r="131" spans="2:3" x14ac:dyDescent="0.25">
      <c r="B131" s="25" t="s">
        <v>283</v>
      </c>
      <c r="C131" s="25" t="s">
        <v>284</v>
      </c>
    </row>
    <row r="132" spans="2:3" x14ac:dyDescent="0.25">
      <c r="B132" s="25" t="s">
        <v>285</v>
      </c>
      <c r="C132" s="25" t="s">
        <v>286</v>
      </c>
    </row>
    <row r="133" spans="2:3" x14ac:dyDescent="0.25">
      <c r="B133" s="25" t="s">
        <v>538</v>
      </c>
      <c r="C133" s="25" t="s">
        <v>89</v>
      </c>
    </row>
    <row r="134" spans="2:3" x14ac:dyDescent="0.25">
      <c r="B134" s="25" t="s">
        <v>539</v>
      </c>
      <c r="C134" s="25" t="s">
        <v>90</v>
      </c>
    </row>
    <row r="135" spans="2:3" x14ac:dyDescent="0.25">
      <c r="B135" s="25" t="s">
        <v>565</v>
      </c>
      <c r="C135" s="25" t="s">
        <v>564</v>
      </c>
    </row>
    <row r="136" spans="2:3" x14ac:dyDescent="0.25">
      <c r="B136" s="25" t="s">
        <v>287</v>
      </c>
      <c r="C136" s="25" t="s">
        <v>109</v>
      </c>
    </row>
    <row r="137" spans="2:3" x14ac:dyDescent="0.25">
      <c r="B137" s="25" t="s">
        <v>288</v>
      </c>
      <c r="C137" s="25" t="s">
        <v>289</v>
      </c>
    </row>
    <row r="138" spans="2:3" x14ac:dyDescent="0.25">
      <c r="B138" s="25" t="s">
        <v>290</v>
      </c>
      <c r="C138" s="25" t="s">
        <v>291</v>
      </c>
    </row>
    <row r="139" spans="2:3" x14ac:dyDescent="0.25">
      <c r="B139" s="25" t="s">
        <v>292</v>
      </c>
      <c r="C139" s="25" t="s">
        <v>291</v>
      </c>
    </row>
    <row r="140" spans="2:3" x14ac:dyDescent="0.25">
      <c r="B140" s="25" t="s">
        <v>293</v>
      </c>
      <c r="C140" s="25" t="s">
        <v>294</v>
      </c>
    </row>
    <row r="141" spans="2:3" x14ac:dyDescent="0.25">
      <c r="B141" s="25" t="s">
        <v>295</v>
      </c>
      <c r="C141" s="25" t="s">
        <v>296</v>
      </c>
    </row>
    <row r="142" spans="2:3" x14ac:dyDescent="0.25">
      <c r="B142" s="25" t="s">
        <v>568</v>
      </c>
      <c r="C142" s="25" t="s">
        <v>138</v>
      </c>
    </row>
    <row r="143" spans="2:3" x14ac:dyDescent="0.25">
      <c r="B143" s="25" t="s">
        <v>297</v>
      </c>
      <c r="C143" s="25" t="s">
        <v>298</v>
      </c>
    </row>
    <row r="144" spans="2:3" x14ac:dyDescent="0.25">
      <c r="B144" s="25" t="s">
        <v>299</v>
      </c>
      <c r="C144" s="25" t="s">
        <v>41</v>
      </c>
    </row>
    <row r="145" spans="2:3" x14ac:dyDescent="0.25">
      <c r="B145" s="25" t="s">
        <v>513</v>
      </c>
      <c r="C145" s="25" t="s">
        <v>131</v>
      </c>
    </row>
    <row r="146" spans="2:3" x14ac:dyDescent="0.25">
      <c r="B146" s="25" t="s">
        <v>540</v>
      </c>
      <c r="C146" s="25" t="s">
        <v>77</v>
      </c>
    </row>
    <row r="147" spans="2:3" x14ac:dyDescent="0.25">
      <c r="B147" s="25" t="s">
        <v>541</v>
      </c>
      <c r="C147" s="25" t="s">
        <v>78</v>
      </c>
    </row>
    <row r="148" spans="2:3" x14ac:dyDescent="0.25">
      <c r="B148" s="25" t="s">
        <v>300</v>
      </c>
      <c r="C148" s="25" t="s">
        <v>301</v>
      </c>
    </row>
    <row r="149" spans="2:3" x14ac:dyDescent="0.25">
      <c r="B149" s="25" t="s">
        <v>302</v>
      </c>
      <c r="C149" s="25" t="s">
        <v>303</v>
      </c>
    </row>
    <row r="150" spans="2:3" x14ac:dyDescent="0.25">
      <c r="B150" s="25" t="s">
        <v>304</v>
      </c>
      <c r="C150" s="25" t="s">
        <v>305</v>
      </c>
    </row>
    <row r="151" spans="2:3" x14ac:dyDescent="0.25">
      <c r="B151" s="25" t="s">
        <v>306</v>
      </c>
      <c r="C151" s="25" t="s">
        <v>307</v>
      </c>
    </row>
    <row r="152" spans="2:3" x14ac:dyDescent="0.25">
      <c r="B152" s="25" t="s">
        <v>308</v>
      </c>
      <c r="C152" s="25" t="s">
        <v>309</v>
      </c>
    </row>
    <row r="153" spans="2:3" x14ac:dyDescent="0.25">
      <c r="B153" s="25" t="s">
        <v>310</v>
      </c>
      <c r="C153" s="25" t="s">
        <v>311</v>
      </c>
    </row>
    <row r="154" spans="2:3" x14ac:dyDescent="0.25">
      <c r="B154" s="25" t="s">
        <v>571</v>
      </c>
      <c r="C154" s="25" t="s">
        <v>570</v>
      </c>
    </row>
    <row r="155" spans="2:3" x14ac:dyDescent="0.25">
      <c r="B155" s="25" t="s">
        <v>312</v>
      </c>
      <c r="C155" s="25" t="s">
        <v>313</v>
      </c>
    </row>
    <row r="156" spans="2:3" x14ac:dyDescent="0.25">
      <c r="B156" s="25" t="s">
        <v>314</v>
      </c>
      <c r="C156" s="25" t="s">
        <v>315</v>
      </c>
    </row>
    <row r="157" spans="2:3" x14ac:dyDescent="0.25">
      <c r="B157" s="25" t="s">
        <v>595</v>
      </c>
      <c r="C157" s="25" t="s">
        <v>596</v>
      </c>
    </row>
    <row r="158" spans="2:3" x14ac:dyDescent="0.25">
      <c r="B158" s="25" t="s">
        <v>316</v>
      </c>
      <c r="C158" s="25" t="s">
        <v>317</v>
      </c>
    </row>
    <row r="159" spans="2:3" x14ac:dyDescent="0.25">
      <c r="B159" s="25" t="s">
        <v>318</v>
      </c>
      <c r="C159" s="25" t="s">
        <v>319</v>
      </c>
    </row>
    <row r="160" spans="2:3" x14ac:dyDescent="0.25">
      <c r="B160" s="25" t="s">
        <v>573</v>
      </c>
      <c r="C160" s="25" t="s">
        <v>572</v>
      </c>
    </row>
    <row r="161" spans="2:3" x14ac:dyDescent="0.25">
      <c r="B161" s="25" t="s">
        <v>320</v>
      </c>
      <c r="C161" s="25" t="s">
        <v>321</v>
      </c>
    </row>
    <row r="162" spans="2:3" x14ac:dyDescent="0.25">
      <c r="B162" s="25" t="s">
        <v>322</v>
      </c>
      <c r="C162" s="25" t="s">
        <v>323</v>
      </c>
    </row>
    <row r="163" spans="2:3" x14ac:dyDescent="0.25">
      <c r="B163" s="25" t="s">
        <v>324</v>
      </c>
      <c r="C163" s="25" t="s">
        <v>130</v>
      </c>
    </row>
    <row r="164" spans="2:3" x14ac:dyDescent="0.25">
      <c r="B164" s="25" t="s">
        <v>574</v>
      </c>
      <c r="C164" s="25" t="s">
        <v>113</v>
      </c>
    </row>
    <row r="165" spans="2:3" x14ac:dyDescent="0.25">
      <c r="B165" s="25" t="s">
        <v>325</v>
      </c>
      <c r="C165" s="25" t="s">
        <v>115</v>
      </c>
    </row>
    <row r="166" spans="2:3" x14ac:dyDescent="0.25">
      <c r="B166" s="25" t="s">
        <v>576</v>
      </c>
      <c r="C166" s="25" t="s">
        <v>122</v>
      </c>
    </row>
    <row r="167" spans="2:3" x14ac:dyDescent="0.25">
      <c r="B167" s="25" t="s">
        <v>578</v>
      </c>
      <c r="C167" s="25" t="s">
        <v>123</v>
      </c>
    </row>
    <row r="168" spans="2:3" x14ac:dyDescent="0.25">
      <c r="B168" s="25" t="s">
        <v>580</v>
      </c>
      <c r="C168" s="25" t="s">
        <v>124</v>
      </c>
    </row>
    <row r="169" spans="2:3" x14ac:dyDescent="0.25">
      <c r="B169" s="25" t="s">
        <v>581</v>
      </c>
      <c r="C169" s="25" t="s">
        <v>116</v>
      </c>
    </row>
    <row r="170" spans="2:3" x14ac:dyDescent="0.25">
      <c r="B170" s="25" t="s">
        <v>542</v>
      </c>
      <c r="C170" s="25" t="s">
        <v>127</v>
      </c>
    </row>
    <row r="171" spans="2:3" x14ac:dyDescent="0.25">
      <c r="B171" s="25" t="s">
        <v>543</v>
      </c>
      <c r="C171" s="25" t="s">
        <v>111</v>
      </c>
    </row>
    <row r="172" spans="2:3" x14ac:dyDescent="0.25">
      <c r="B172" s="25" t="s">
        <v>326</v>
      </c>
      <c r="C172" s="25" t="s">
        <v>327</v>
      </c>
    </row>
    <row r="173" spans="2:3" x14ac:dyDescent="0.25">
      <c r="B173" s="25" t="s">
        <v>328</v>
      </c>
      <c r="C173" s="25" t="s">
        <v>329</v>
      </c>
    </row>
    <row r="174" spans="2:3" x14ac:dyDescent="0.25">
      <c r="B174" s="25" t="s">
        <v>330</v>
      </c>
      <c r="C174" s="25" t="s">
        <v>331</v>
      </c>
    </row>
    <row r="175" spans="2:3" x14ac:dyDescent="0.25">
      <c r="B175" s="25" t="s">
        <v>332</v>
      </c>
      <c r="C175" s="25" t="s">
        <v>333</v>
      </c>
    </row>
    <row r="176" spans="2:3" x14ac:dyDescent="0.25">
      <c r="B176" s="25" t="s">
        <v>334</v>
      </c>
      <c r="C176" s="25" t="s">
        <v>335</v>
      </c>
    </row>
    <row r="177" spans="2:3" x14ac:dyDescent="0.25">
      <c r="B177" s="25" t="s">
        <v>336</v>
      </c>
      <c r="C177" s="25" t="s">
        <v>337</v>
      </c>
    </row>
    <row r="178" spans="2:3" x14ac:dyDescent="0.25">
      <c r="B178" s="25" t="s">
        <v>338</v>
      </c>
      <c r="C178" s="25" t="s">
        <v>339</v>
      </c>
    </row>
    <row r="179" spans="2:3" x14ac:dyDescent="0.25">
      <c r="B179" s="25" t="s">
        <v>340</v>
      </c>
      <c r="C179" s="25" t="s">
        <v>341</v>
      </c>
    </row>
    <row r="180" spans="2:3" x14ac:dyDescent="0.25">
      <c r="B180" s="25" t="s">
        <v>342</v>
      </c>
      <c r="C180" s="25" t="s">
        <v>343</v>
      </c>
    </row>
    <row r="181" spans="2:3" x14ac:dyDescent="0.25">
      <c r="B181" s="25" t="s">
        <v>344</v>
      </c>
      <c r="C181" s="25" t="s">
        <v>345</v>
      </c>
    </row>
    <row r="182" spans="2:3" x14ac:dyDescent="0.25">
      <c r="B182" s="25" t="s">
        <v>346</v>
      </c>
      <c r="C182" s="25" t="s">
        <v>347</v>
      </c>
    </row>
    <row r="183" spans="2:3" x14ac:dyDescent="0.25">
      <c r="B183" s="25" t="s">
        <v>348</v>
      </c>
      <c r="C183" s="25" t="s">
        <v>349</v>
      </c>
    </row>
    <row r="184" spans="2:3" x14ac:dyDescent="0.25">
      <c r="B184" s="25" t="s">
        <v>350</v>
      </c>
      <c r="C184" s="25" t="s">
        <v>351</v>
      </c>
    </row>
    <row r="185" spans="2:3" x14ac:dyDescent="0.25">
      <c r="B185" s="25" t="s">
        <v>352</v>
      </c>
      <c r="C185" s="25" t="s">
        <v>353</v>
      </c>
    </row>
    <row r="186" spans="2:3" x14ac:dyDescent="0.25">
      <c r="B186" s="25" t="s">
        <v>354</v>
      </c>
      <c r="C186" s="25" t="s">
        <v>355</v>
      </c>
    </row>
    <row r="187" spans="2:3" x14ac:dyDescent="0.25">
      <c r="B187" s="25" t="s">
        <v>356</v>
      </c>
      <c r="C187" s="25" t="s">
        <v>357</v>
      </c>
    </row>
    <row r="188" spans="2:3" x14ac:dyDescent="0.25">
      <c r="B188" s="25" t="s">
        <v>358</v>
      </c>
      <c r="C188" s="25" t="s">
        <v>359</v>
      </c>
    </row>
    <row r="189" spans="2:3" x14ac:dyDescent="0.25">
      <c r="B189" s="25" t="s">
        <v>360</v>
      </c>
      <c r="C189" s="25" t="s">
        <v>361</v>
      </c>
    </row>
    <row r="190" spans="2:3" x14ac:dyDescent="0.25">
      <c r="B190" s="25" t="s">
        <v>582</v>
      </c>
      <c r="C190" s="25" t="s">
        <v>134</v>
      </c>
    </row>
    <row r="191" spans="2:3" x14ac:dyDescent="0.25">
      <c r="B191" s="25" t="s">
        <v>583</v>
      </c>
      <c r="C191" s="25" t="s">
        <v>135</v>
      </c>
    </row>
    <row r="192" spans="2:3" x14ac:dyDescent="0.25">
      <c r="B192" s="25" t="s">
        <v>584</v>
      </c>
      <c r="C192" s="25" t="s">
        <v>136</v>
      </c>
    </row>
    <row r="193" spans="2:3" x14ac:dyDescent="0.25">
      <c r="B193" s="25" t="s">
        <v>362</v>
      </c>
      <c r="C193" s="47" t="s">
        <v>363</v>
      </c>
    </row>
    <row r="194" spans="2:3" x14ac:dyDescent="0.25">
      <c r="B194" s="25" t="s">
        <v>586</v>
      </c>
      <c r="C194" s="47" t="s">
        <v>585</v>
      </c>
    </row>
    <row r="195" spans="2:3" x14ac:dyDescent="0.25">
      <c r="B195" s="25" t="s">
        <v>588</v>
      </c>
      <c r="C195" s="47" t="s">
        <v>587</v>
      </c>
    </row>
    <row r="196" spans="2:3" x14ac:dyDescent="0.25">
      <c r="B196" s="25" t="s">
        <v>590</v>
      </c>
      <c r="C196" s="47" t="s">
        <v>589</v>
      </c>
    </row>
    <row r="197" spans="2:3" x14ac:dyDescent="0.25">
      <c r="B197" s="25" t="s">
        <v>364</v>
      </c>
      <c r="C197" s="47" t="s">
        <v>365</v>
      </c>
    </row>
    <row r="198" spans="2:3" x14ac:dyDescent="0.25">
      <c r="B198" s="25" t="s">
        <v>366</v>
      </c>
      <c r="C198" s="47" t="s">
        <v>367</v>
      </c>
    </row>
    <row r="199" spans="2:3" x14ac:dyDescent="0.25">
      <c r="B199" s="25" t="s">
        <v>368</v>
      </c>
      <c r="C199" s="47" t="s">
        <v>369</v>
      </c>
    </row>
    <row r="200" spans="2:3" x14ac:dyDescent="0.25">
      <c r="B200" s="25" t="s">
        <v>370</v>
      </c>
      <c r="C200" s="47" t="s">
        <v>371</v>
      </c>
    </row>
    <row r="201" spans="2:3" x14ac:dyDescent="0.25">
      <c r="B201" s="25" t="s">
        <v>372</v>
      </c>
      <c r="C201" s="47" t="s">
        <v>373</v>
      </c>
    </row>
    <row r="202" spans="2:3" x14ac:dyDescent="0.25">
      <c r="B202" s="25" t="s">
        <v>374</v>
      </c>
      <c r="C202" s="47" t="s">
        <v>375</v>
      </c>
    </row>
    <row r="203" spans="2:3" x14ac:dyDescent="0.25">
      <c r="B203" s="25" t="s">
        <v>545</v>
      </c>
      <c r="C203" s="47" t="s">
        <v>544</v>
      </c>
    </row>
    <row r="204" spans="2:3" x14ac:dyDescent="0.25">
      <c r="B204" s="25" t="s">
        <v>376</v>
      </c>
      <c r="C204" s="25" t="s">
        <v>377</v>
      </c>
    </row>
    <row r="205" spans="2:3" x14ac:dyDescent="0.25">
      <c r="B205" s="25" t="s">
        <v>378</v>
      </c>
      <c r="C205" s="25" t="s">
        <v>379</v>
      </c>
    </row>
    <row r="206" spans="2:3" x14ac:dyDescent="0.25">
      <c r="B206" s="25" t="s">
        <v>380</v>
      </c>
      <c r="C206" s="25" t="s">
        <v>381</v>
      </c>
    </row>
    <row r="207" spans="2:3" x14ac:dyDescent="0.25">
      <c r="B207" s="25" t="s">
        <v>382</v>
      </c>
      <c r="C207" s="25" t="s">
        <v>383</v>
      </c>
    </row>
    <row r="208" spans="2:3" x14ac:dyDescent="0.25">
      <c r="B208" s="25" t="s">
        <v>384</v>
      </c>
      <c r="C208" s="25" t="s">
        <v>385</v>
      </c>
    </row>
    <row r="209" spans="2:3" x14ac:dyDescent="0.25">
      <c r="B209" s="25" t="s">
        <v>386</v>
      </c>
      <c r="C209" s="25" t="s">
        <v>387</v>
      </c>
    </row>
    <row r="210" spans="2:3" x14ac:dyDescent="0.25">
      <c r="B210" s="25" t="s">
        <v>388</v>
      </c>
      <c r="C210" s="25" t="s">
        <v>389</v>
      </c>
    </row>
    <row r="211" spans="2:3" x14ac:dyDescent="0.25">
      <c r="B211" s="25" t="s">
        <v>390</v>
      </c>
      <c r="C211" s="25" t="s">
        <v>391</v>
      </c>
    </row>
    <row r="212" spans="2:3" x14ac:dyDescent="0.25">
      <c r="B212" s="25" t="s">
        <v>547</v>
      </c>
      <c r="C212" s="25" t="s">
        <v>546</v>
      </c>
    </row>
    <row r="213" spans="2:3" x14ac:dyDescent="0.25">
      <c r="B213" s="25" t="s">
        <v>392</v>
      </c>
      <c r="C213" s="25" t="s">
        <v>393</v>
      </c>
    </row>
    <row r="214" spans="2:3" x14ac:dyDescent="0.25">
      <c r="B214" s="25" t="s">
        <v>394</v>
      </c>
      <c r="C214" s="47" t="s">
        <v>395</v>
      </c>
    </row>
    <row r="215" spans="2:3" x14ac:dyDescent="0.25">
      <c r="B215" s="25" t="s">
        <v>396</v>
      </c>
      <c r="C215" s="47" t="s">
        <v>397</v>
      </c>
    </row>
    <row r="216" spans="2:3" x14ac:dyDescent="0.25">
      <c r="B216" s="25" t="s">
        <v>398</v>
      </c>
      <c r="C216" s="47" t="s">
        <v>399</v>
      </c>
    </row>
    <row r="217" spans="2:3" x14ac:dyDescent="0.25">
      <c r="B217" s="25" t="s">
        <v>606</v>
      </c>
      <c r="C217" s="47" t="s">
        <v>605</v>
      </c>
    </row>
    <row r="218" spans="2:3" x14ac:dyDescent="0.25">
      <c r="B218" s="25" t="s">
        <v>652</v>
      </c>
      <c r="C218" s="47" t="s">
        <v>651</v>
      </c>
    </row>
    <row r="219" spans="2:3" x14ac:dyDescent="0.25">
      <c r="B219" s="25" t="s">
        <v>654</v>
      </c>
      <c r="C219" s="47" t="s">
        <v>653</v>
      </c>
    </row>
    <row r="220" spans="2:3" x14ac:dyDescent="0.25">
      <c r="B220" s="25" t="s">
        <v>656</v>
      </c>
      <c r="C220" s="47" t="s">
        <v>655</v>
      </c>
    </row>
    <row r="221" spans="2:3" x14ac:dyDescent="0.25">
      <c r="B221" s="25" t="s">
        <v>658</v>
      </c>
      <c r="C221" s="47" t="s">
        <v>657</v>
      </c>
    </row>
    <row r="222" spans="2:3" x14ac:dyDescent="0.25">
      <c r="B222" s="25" t="s">
        <v>623</v>
      </c>
      <c r="C222" s="47" t="s">
        <v>622</v>
      </c>
    </row>
    <row r="223" spans="2:3" x14ac:dyDescent="0.25">
      <c r="B223" s="25" t="s">
        <v>608</v>
      </c>
      <c r="C223" s="47" t="s">
        <v>607</v>
      </c>
    </row>
    <row r="224" spans="2:3" x14ac:dyDescent="0.25">
      <c r="B224" s="25" t="s">
        <v>625</v>
      </c>
      <c r="C224" s="47" t="s">
        <v>624</v>
      </c>
    </row>
    <row r="225" spans="2:3" x14ac:dyDescent="0.25">
      <c r="B225" s="25" t="s">
        <v>610</v>
      </c>
      <c r="C225" s="47" t="s">
        <v>609</v>
      </c>
    </row>
    <row r="226" spans="2:3" x14ac:dyDescent="0.25">
      <c r="B226" s="25" t="s">
        <v>612</v>
      </c>
      <c r="C226" s="47" t="s">
        <v>611</v>
      </c>
    </row>
    <row r="227" spans="2:3" x14ac:dyDescent="0.25">
      <c r="B227" s="25" t="s">
        <v>614</v>
      </c>
      <c r="C227" s="47" t="s">
        <v>613</v>
      </c>
    </row>
    <row r="228" spans="2:3" x14ac:dyDescent="0.25">
      <c r="B228" s="25" t="s">
        <v>616</v>
      </c>
      <c r="C228" s="47" t="s">
        <v>615</v>
      </c>
    </row>
    <row r="229" spans="2:3" x14ac:dyDescent="0.25">
      <c r="B229" s="25" t="s">
        <v>618</v>
      </c>
      <c r="C229" s="47" t="s">
        <v>617</v>
      </c>
    </row>
    <row r="230" spans="2:3" x14ac:dyDescent="0.25">
      <c r="B230" s="25" t="s">
        <v>620</v>
      </c>
      <c r="C230" s="47" t="s">
        <v>619</v>
      </c>
    </row>
    <row r="231" spans="2:3" x14ac:dyDescent="0.25">
      <c r="B231" s="25" t="s">
        <v>660</v>
      </c>
      <c r="C231" s="47" t="s">
        <v>659</v>
      </c>
    </row>
    <row r="232" spans="2:3" x14ac:dyDescent="0.25">
      <c r="B232" s="25" t="s">
        <v>662</v>
      </c>
      <c r="C232" s="47" t="s">
        <v>661</v>
      </c>
    </row>
    <row r="233" spans="2:3" x14ac:dyDescent="0.25">
      <c r="B233" s="25" t="s">
        <v>664</v>
      </c>
      <c r="C233" s="47" t="s">
        <v>663</v>
      </c>
    </row>
    <row r="234" spans="2:3" x14ac:dyDescent="0.25">
      <c r="B234" s="25" t="s">
        <v>666</v>
      </c>
      <c r="C234" s="47" t="s">
        <v>665</v>
      </c>
    </row>
    <row r="235" spans="2:3" x14ac:dyDescent="0.25">
      <c r="B235" s="25" t="s">
        <v>627</v>
      </c>
      <c r="C235" s="47" t="s">
        <v>626</v>
      </c>
    </row>
    <row r="236" spans="2:3" x14ac:dyDescent="0.25">
      <c r="B236" s="25" t="s">
        <v>629</v>
      </c>
      <c r="C236" s="47" t="s">
        <v>628</v>
      </c>
    </row>
    <row r="237" spans="2:3" x14ac:dyDescent="0.25">
      <c r="B237" s="25" t="s">
        <v>631</v>
      </c>
      <c r="C237" s="47" t="s">
        <v>630</v>
      </c>
    </row>
    <row r="238" spans="2:3" x14ac:dyDescent="0.25">
      <c r="B238" s="25" t="s">
        <v>633</v>
      </c>
      <c r="C238" s="47" t="s">
        <v>632</v>
      </c>
    </row>
    <row r="239" spans="2:3" x14ac:dyDescent="0.25">
      <c r="B239" s="25" t="s">
        <v>635</v>
      </c>
      <c r="C239" s="47" t="s">
        <v>634</v>
      </c>
    </row>
    <row r="240" spans="2:3" x14ac:dyDescent="0.25">
      <c r="B240" s="25" t="s">
        <v>637</v>
      </c>
      <c r="C240" s="47" t="s">
        <v>636</v>
      </c>
    </row>
    <row r="241" spans="2:3" x14ac:dyDescent="0.25">
      <c r="B241" s="25" t="s">
        <v>668</v>
      </c>
      <c r="C241" s="47" t="s">
        <v>667</v>
      </c>
    </row>
    <row r="242" spans="2:3" x14ac:dyDescent="0.25">
      <c r="B242" s="25" t="s">
        <v>591</v>
      </c>
      <c r="C242" s="47" t="s">
        <v>79</v>
      </c>
    </row>
    <row r="243" spans="2:3" x14ac:dyDescent="0.25">
      <c r="B243" s="25" t="s">
        <v>514</v>
      </c>
      <c r="C243" s="47" t="s">
        <v>71</v>
      </c>
    </row>
    <row r="244" spans="2:3" x14ac:dyDescent="0.25">
      <c r="B244" s="25" t="s">
        <v>400</v>
      </c>
      <c r="C244" s="25" t="s">
        <v>91</v>
      </c>
    </row>
    <row r="245" spans="2:3" x14ac:dyDescent="0.25">
      <c r="B245" s="25" t="s">
        <v>401</v>
      </c>
      <c r="C245" s="25" t="s">
        <v>102</v>
      </c>
    </row>
    <row r="246" spans="2:3" x14ac:dyDescent="0.25">
      <c r="B246" s="25" t="s">
        <v>402</v>
      </c>
      <c r="C246" s="25" t="s">
        <v>403</v>
      </c>
    </row>
    <row r="247" spans="2:3" x14ac:dyDescent="0.25">
      <c r="B247" s="25" t="s">
        <v>404</v>
      </c>
      <c r="C247" s="25" t="s">
        <v>405</v>
      </c>
    </row>
    <row r="248" spans="2:3" x14ac:dyDescent="0.25">
      <c r="B248" s="25" t="s">
        <v>406</v>
      </c>
      <c r="C248" s="25" t="s">
        <v>407</v>
      </c>
    </row>
    <row r="249" spans="2:3" x14ac:dyDescent="0.25">
      <c r="B249" s="25" t="s">
        <v>408</v>
      </c>
      <c r="C249" s="25" t="s">
        <v>409</v>
      </c>
    </row>
    <row r="250" spans="2:3" x14ac:dyDescent="0.25">
      <c r="B250" s="25" t="s">
        <v>410</v>
      </c>
      <c r="C250" s="25" t="s">
        <v>411</v>
      </c>
    </row>
    <row r="251" spans="2:3" x14ac:dyDescent="0.25">
      <c r="B251" s="25" t="s">
        <v>412</v>
      </c>
      <c r="C251" s="25" t="s">
        <v>413</v>
      </c>
    </row>
    <row r="252" spans="2:3" x14ac:dyDescent="0.25">
      <c r="B252" s="25" t="s">
        <v>414</v>
      </c>
      <c r="C252" s="25" t="s">
        <v>415</v>
      </c>
    </row>
    <row r="253" spans="2:3" x14ac:dyDescent="0.25">
      <c r="B253" s="25" t="s">
        <v>416</v>
      </c>
      <c r="C253" s="25" t="s">
        <v>417</v>
      </c>
    </row>
    <row r="254" spans="2:3" x14ac:dyDescent="0.25">
      <c r="B254" s="25" t="s">
        <v>418</v>
      </c>
      <c r="C254" s="25" t="s">
        <v>419</v>
      </c>
    </row>
    <row r="255" spans="2:3" x14ac:dyDescent="0.25">
      <c r="B255" s="25" t="s">
        <v>420</v>
      </c>
      <c r="C255" s="25" t="s">
        <v>42</v>
      </c>
    </row>
    <row r="256" spans="2:3" x14ac:dyDescent="0.25">
      <c r="B256" s="25" t="s">
        <v>421</v>
      </c>
      <c r="C256" s="25" t="s">
        <v>422</v>
      </c>
    </row>
    <row r="257" spans="2:3" x14ac:dyDescent="0.25">
      <c r="B257" s="25" t="s">
        <v>423</v>
      </c>
      <c r="C257" s="25" t="s">
        <v>424</v>
      </c>
    </row>
    <row r="258" spans="2:3" x14ac:dyDescent="0.25">
      <c r="B258" s="25" t="s">
        <v>425</v>
      </c>
      <c r="C258" s="25" t="s">
        <v>426</v>
      </c>
    </row>
    <row r="259" spans="2:3" x14ac:dyDescent="0.25">
      <c r="B259" s="25" t="s">
        <v>427</v>
      </c>
      <c r="C259" s="25" t="s">
        <v>43</v>
      </c>
    </row>
    <row r="260" spans="2:3" x14ac:dyDescent="0.25">
      <c r="B260" s="25" t="s">
        <v>428</v>
      </c>
      <c r="C260" s="25" t="s">
        <v>429</v>
      </c>
    </row>
    <row r="261" spans="2:3" x14ac:dyDescent="0.25">
      <c r="B261" s="25" t="s">
        <v>430</v>
      </c>
      <c r="C261" s="25" t="s">
        <v>431</v>
      </c>
    </row>
    <row r="262" spans="2:3" x14ac:dyDescent="0.25">
      <c r="B262" s="25" t="s">
        <v>432</v>
      </c>
      <c r="C262" s="25" t="s">
        <v>129</v>
      </c>
    </row>
    <row r="263" spans="2:3" x14ac:dyDescent="0.25">
      <c r="B263" s="25" t="s">
        <v>433</v>
      </c>
      <c r="C263" s="25" t="s">
        <v>129</v>
      </c>
    </row>
    <row r="264" spans="2:3" x14ac:dyDescent="0.25">
      <c r="B264" s="25" t="s">
        <v>517</v>
      </c>
      <c r="C264" s="25" t="s">
        <v>72</v>
      </c>
    </row>
    <row r="265" spans="2:3" x14ac:dyDescent="0.25">
      <c r="B265" s="25" t="s">
        <v>519</v>
      </c>
      <c r="C265" s="25" t="s">
        <v>72</v>
      </c>
    </row>
    <row r="266" spans="2:3" x14ac:dyDescent="0.25">
      <c r="B266" s="25" t="s">
        <v>521</v>
      </c>
      <c r="C266" s="25" t="s">
        <v>106</v>
      </c>
    </row>
    <row r="267" spans="2:3" x14ac:dyDescent="0.25">
      <c r="B267" s="25" t="s">
        <v>523</v>
      </c>
      <c r="C267" s="25" t="s">
        <v>73</v>
      </c>
    </row>
    <row r="268" spans="2:3" x14ac:dyDescent="0.25">
      <c r="B268" s="25" t="s">
        <v>434</v>
      </c>
      <c r="C268" s="25" t="s">
        <v>435</v>
      </c>
    </row>
    <row r="269" spans="2:3" x14ac:dyDescent="0.25">
      <c r="B269" s="25" t="s">
        <v>436</v>
      </c>
      <c r="C269" s="25" t="s">
        <v>435</v>
      </c>
    </row>
    <row r="270" spans="2:3" x14ac:dyDescent="0.25">
      <c r="B270" s="25" t="s">
        <v>437</v>
      </c>
      <c r="C270" s="25" t="s">
        <v>438</v>
      </c>
    </row>
    <row r="271" spans="2:3" x14ac:dyDescent="0.25">
      <c r="B271" s="25" t="s">
        <v>439</v>
      </c>
      <c r="C271" s="25" t="s">
        <v>440</v>
      </c>
    </row>
    <row r="272" spans="2:3" x14ac:dyDescent="0.25">
      <c r="B272" s="25" t="s">
        <v>441</v>
      </c>
      <c r="C272" s="25" t="s">
        <v>44</v>
      </c>
    </row>
    <row r="273" spans="2:3" x14ac:dyDescent="0.25">
      <c r="B273" s="25" t="s">
        <v>525</v>
      </c>
      <c r="C273" s="25" t="s">
        <v>74</v>
      </c>
    </row>
    <row r="274" spans="2:3" x14ac:dyDescent="0.25">
      <c r="B274" s="25" t="s">
        <v>527</v>
      </c>
      <c r="C274" s="25" t="s">
        <v>75</v>
      </c>
    </row>
    <row r="275" spans="2:3" x14ac:dyDescent="0.25">
      <c r="B275" s="25" t="s">
        <v>528</v>
      </c>
      <c r="C275" s="25" t="s">
        <v>99</v>
      </c>
    </row>
    <row r="276" spans="2:3" x14ac:dyDescent="0.25">
      <c r="B276" s="25" t="s">
        <v>442</v>
      </c>
      <c r="C276" s="25" t="s">
        <v>443</v>
      </c>
    </row>
    <row r="277" spans="2:3" x14ac:dyDescent="0.25">
      <c r="B277" s="25" t="s">
        <v>592</v>
      </c>
      <c r="C277" s="25" t="s">
        <v>118</v>
      </c>
    </row>
  </sheetData>
  <sortState ref="B3:C265">
    <sortCondition ref="B3:B265"/>
  </sortState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4"/>
  <sheetViews>
    <sheetView workbookViewId="0">
      <pane ySplit="2" topLeftCell="A211" activePane="bottomLeft" state="frozen"/>
      <selection activeCell="B93" sqref="B93:S93"/>
      <selection pane="bottomLeft" activeCell="B93" sqref="B93:S93"/>
    </sheetView>
  </sheetViews>
  <sheetFormatPr defaultColWidth="9.109375" defaultRowHeight="13.2" x14ac:dyDescent="0.25"/>
  <cols>
    <col min="1" max="2" width="9.109375" style="26"/>
    <col min="3" max="3" width="67" style="26" bestFit="1" customWidth="1"/>
    <col min="4" max="16384" width="9.109375" style="26"/>
  </cols>
  <sheetData>
    <row r="2" spans="2:3" x14ac:dyDescent="0.25">
      <c r="B2" s="23" t="s">
        <v>140</v>
      </c>
      <c r="C2" s="24" t="s">
        <v>141</v>
      </c>
    </row>
    <row r="3" spans="2:3" x14ac:dyDescent="0.25">
      <c r="B3" s="25" t="s">
        <v>1139</v>
      </c>
      <c r="C3" s="25" t="s">
        <v>1140</v>
      </c>
    </row>
    <row r="4" spans="2:3" x14ac:dyDescent="0.25">
      <c r="B4" s="25" t="s">
        <v>1141</v>
      </c>
      <c r="C4" s="25" t="s">
        <v>1140</v>
      </c>
    </row>
    <row r="5" spans="2:3" x14ac:dyDescent="0.25">
      <c r="B5" s="25" t="s">
        <v>1142</v>
      </c>
      <c r="C5" s="25" t="s">
        <v>1143</v>
      </c>
    </row>
    <row r="6" spans="2:3" x14ac:dyDescent="0.25">
      <c r="B6" s="25" t="s">
        <v>142</v>
      </c>
      <c r="C6" s="25" t="s">
        <v>143</v>
      </c>
    </row>
    <row r="7" spans="2:3" x14ac:dyDescent="0.25">
      <c r="B7" s="25" t="s">
        <v>552</v>
      </c>
      <c r="C7" s="25" t="s">
        <v>128</v>
      </c>
    </row>
    <row r="8" spans="2:3" x14ac:dyDescent="0.25">
      <c r="B8" s="25" t="s">
        <v>144</v>
      </c>
      <c r="C8" s="47" t="s">
        <v>82</v>
      </c>
    </row>
    <row r="9" spans="2:3" x14ac:dyDescent="0.25">
      <c r="B9" s="25" t="s">
        <v>145</v>
      </c>
      <c r="C9" s="47" t="s">
        <v>82</v>
      </c>
    </row>
    <row r="10" spans="2:3" x14ac:dyDescent="0.25">
      <c r="B10" s="25" t="s">
        <v>469</v>
      </c>
      <c r="C10" s="47" t="s">
        <v>82</v>
      </c>
    </row>
    <row r="11" spans="2:3" x14ac:dyDescent="0.25">
      <c r="B11" s="25" t="s">
        <v>472</v>
      </c>
      <c r="C11" s="47" t="s">
        <v>82</v>
      </c>
    </row>
    <row r="12" spans="2:3" x14ac:dyDescent="0.25">
      <c r="B12" s="25" t="s">
        <v>474</v>
      </c>
      <c r="C12" s="47" t="s">
        <v>82</v>
      </c>
    </row>
    <row r="13" spans="2:3" x14ac:dyDescent="0.25">
      <c r="B13" s="25" t="s">
        <v>476</v>
      </c>
      <c r="C13" s="47" t="s">
        <v>82</v>
      </c>
    </row>
    <row r="14" spans="2:3" x14ac:dyDescent="0.25">
      <c r="B14" s="25" t="s">
        <v>146</v>
      </c>
      <c r="C14" s="25" t="s">
        <v>147</v>
      </c>
    </row>
    <row r="15" spans="2:3" x14ac:dyDescent="0.25">
      <c r="B15" s="25" t="s">
        <v>148</v>
      </c>
      <c r="C15" s="47" t="s">
        <v>82</v>
      </c>
    </row>
    <row r="16" spans="2:3" x14ac:dyDescent="0.25">
      <c r="B16" s="25" t="s">
        <v>149</v>
      </c>
      <c r="C16" s="47" t="s">
        <v>82</v>
      </c>
    </row>
    <row r="17" spans="2:3" x14ac:dyDescent="0.25">
      <c r="B17" s="25" t="s">
        <v>150</v>
      </c>
      <c r="C17" s="47" t="s">
        <v>82</v>
      </c>
    </row>
    <row r="18" spans="2:3" x14ac:dyDescent="0.25">
      <c r="B18" s="25" t="s">
        <v>151</v>
      </c>
      <c r="C18" s="47" t="s">
        <v>82</v>
      </c>
    </row>
    <row r="19" spans="2:3" x14ac:dyDescent="0.25">
      <c r="B19" s="25" t="s">
        <v>152</v>
      </c>
      <c r="C19" s="47" t="s">
        <v>82</v>
      </c>
    </row>
    <row r="20" spans="2:3" x14ac:dyDescent="0.25">
      <c r="B20" s="25" t="s">
        <v>480</v>
      </c>
      <c r="C20" s="47" t="s">
        <v>82</v>
      </c>
    </row>
    <row r="21" spans="2:3" x14ac:dyDescent="0.25">
      <c r="B21" s="25" t="s">
        <v>154</v>
      </c>
      <c r="C21" s="25" t="s">
        <v>155</v>
      </c>
    </row>
    <row r="22" spans="2:3" x14ac:dyDescent="0.25">
      <c r="B22" s="25" t="s">
        <v>156</v>
      </c>
      <c r="C22" s="25" t="s">
        <v>157</v>
      </c>
    </row>
    <row r="23" spans="2:3" x14ac:dyDescent="0.25">
      <c r="B23" s="25" t="s">
        <v>158</v>
      </c>
      <c r="C23" s="25" t="s">
        <v>159</v>
      </c>
    </row>
    <row r="24" spans="2:3" x14ac:dyDescent="0.25">
      <c r="B24" s="25" t="s">
        <v>160</v>
      </c>
      <c r="C24" s="25" t="s">
        <v>97</v>
      </c>
    </row>
    <row r="25" spans="2:3" x14ac:dyDescent="0.25">
      <c r="B25" s="25" t="s">
        <v>1144</v>
      </c>
      <c r="C25" s="25" t="s">
        <v>1145</v>
      </c>
    </row>
    <row r="26" spans="2:3" x14ac:dyDescent="0.25">
      <c r="B26" s="25" t="s">
        <v>1146</v>
      </c>
      <c r="C26" s="25" t="s">
        <v>1145</v>
      </c>
    </row>
    <row r="27" spans="2:3" x14ac:dyDescent="0.25">
      <c r="B27" s="25" t="s">
        <v>161</v>
      </c>
      <c r="C27" s="47" t="s">
        <v>82</v>
      </c>
    </row>
    <row r="28" spans="2:3" x14ac:dyDescent="0.25">
      <c r="B28" s="25" t="s">
        <v>162</v>
      </c>
      <c r="C28" s="47" t="s">
        <v>82</v>
      </c>
    </row>
    <row r="29" spans="2:3" x14ac:dyDescent="0.25">
      <c r="B29" s="25" t="s">
        <v>163</v>
      </c>
      <c r="C29" s="47" t="s">
        <v>82</v>
      </c>
    </row>
    <row r="30" spans="2:3" x14ac:dyDescent="0.25">
      <c r="B30" s="25" t="s">
        <v>164</v>
      </c>
      <c r="C30" s="47" t="s">
        <v>82</v>
      </c>
    </row>
    <row r="31" spans="2:3" x14ac:dyDescent="0.25">
      <c r="B31" s="25" t="s">
        <v>165</v>
      </c>
      <c r="C31" s="47" t="s">
        <v>82</v>
      </c>
    </row>
    <row r="32" spans="2:3" x14ac:dyDescent="0.25">
      <c r="B32" s="25" t="s">
        <v>166</v>
      </c>
      <c r="C32" s="47" t="s">
        <v>82</v>
      </c>
    </row>
    <row r="33" spans="2:3" x14ac:dyDescent="0.25">
      <c r="B33" s="25" t="s">
        <v>482</v>
      </c>
      <c r="C33" s="47" t="s">
        <v>82</v>
      </c>
    </row>
    <row r="34" spans="2:3" x14ac:dyDescent="0.25">
      <c r="B34" s="25" t="s">
        <v>167</v>
      </c>
      <c r="C34" s="47" t="s">
        <v>82</v>
      </c>
    </row>
    <row r="35" spans="2:3" x14ac:dyDescent="0.25">
      <c r="B35" s="25" t="s">
        <v>168</v>
      </c>
      <c r="C35" s="25" t="s">
        <v>169</v>
      </c>
    </row>
    <row r="36" spans="2:3" x14ac:dyDescent="0.25">
      <c r="B36" s="25" t="s">
        <v>484</v>
      </c>
      <c r="C36" s="25" t="s">
        <v>103</v>
      </c>
    </row>
    <row r="37" spans="2:3" x14ac:dyDescent="0.25">
      <c r="B37" s="25" t="s">
        <v>644</v>
      </c>
      <c r="C37" s="25" t="s">
        <v>643</v>
      </c>
    </row>
    <row r="38" spans="2:3" x14ac:dyDescent="0.25">
      <c r="B38" s="25" t="s">
        <v>486</v>
      </c>
      <c r="C38" s="25" t="s">
        <v>66</v>
      </c>
    </row>
    <row r="39" spans="2:3" x14ac:dyDescent="0.25">
      <c r="B39" s="25" t="s">
        <v>488</v>
      </c>
      <c r="C39" s="25" t="s">
        <v>66</v>
      </c>
    </row>
    <row r="40" spans="2:3" x14ac:dyDescent="0.25">
      <c r="B40" s="25" t="s">
        <v>170</v>
      </c>
      <c r="C40" s="25" t="s">
        <v>98</v>
      </c>
    </row>
    <row r="41" spans="2:3" x14ac:dyDescent="0.25">
      <c r="B41" s="25" t="s">
        <v>171</v>
      </c>
      <c r="C41" s="25" t="s">
        <v>98</v>
      </c>
    </row>
    <row r="42" spans="2:3" x14ac:dyDescent="0.25">
      <c r="B42" s="25" t="s">
        <v>172</v>
      </c>
      <c r="C42" s="25" t="s">
        <v>173</v>
      </c>
    </row>
    <row r="43" spans="2:3" x14ac:dyDescent="0.25">
      <c r="B43" s="25" t="s">
        <v>174</v>
      </c>
      <c r="C43" s="47" t="s">
        <v>31</v>
      </c>
    </row>
    <row r="44" spans="2:3" x14ac:dyDescent="0.25">
      <c r="B44" s="25" t="s">
        <v>175</v>
      </c>
      <c r="C44" s="47" t="s">
        <v>31</v>
      </c>
    </row>
    <row r="45" spans="2:3" x14ac:dyDescent="0.25">
      <c r="B45" s="25" t="s">
        <v>176</v>
      </c>
      <c r="C45" s="25" t="s">
        <v>177</v>
      </c>
    </row>
    <row r="46" spans="2:3" x14ac:dyDescent="0.25">
      <c r="B46" s="25" t="s">
        <v>178</v>
      </c>
      <c r="C46" s="25" t="s">
        <v>177</v>
      </c>
    </row>
    <row r="47" spans="2:3" x14ac:dyDescent="0.25">
      <c r="B47" s="25" t="s">
        <v>179</v>
      </c>
      <c r="C47" s="25" t="s">
        <v>180</v>
      </c>
    </row>
    <row r="48" spans="2:3" x14ac:dyDescent="0.25">
      <c r="B48" s="25" t="s">
        <v>181</v>
      </c>
      <c r="C48" s="25" t="s">
        <v>180</v>
      </c>
    </row>
    <row r="49" spans="2:3" x14ac:dyDescent="0.25">
      <c r="B49" s="25" t="s">
        <v>182</v>
      </c>
      <c r="C49" s="25" t="s">
        <v>183</v>
      </c>
    </row>
    <row r="50" spans="2:3" x14ac:dyDescent="0.25">
      <c r="B50" s="25" t="s">
        <v>184</v>
      </c>
      <c r="C50" s="25" t="s">
        <v>183</v>
      </c>
    </row>
    <row r="51" spans="2:3" x14ac:dyDescent="0.25">
      <c r="B51" s="25" t="s">
        <v>1147</v>
      </c>
      <c r="C51" s="25" t="s">
        <v>1148</v>
      </c>
    </row>
    <row r="52" spans="2:3" x14ac:dyDescent="0.25">
      <c r="B52" s="25" t="s">
        <v>1149</v>
      </c>
      <c r="C52" s="25" t="s">
        <v>1148</v>
      </c>
    </row>
    <row r="53" spans="2:3" x14ac:dyDescent="0.25">
      <c r="B53" s="25" t="s">
        <v>1150</v>
      </c>
      <c r="C53" s="25" t="s">
        <v>1151</v>
      </c>
    </row>
    <row r="54" spans="2:3" x14ac:dyDescent="0.25">
      <c r="B54" s="25" t="s">
        <v>1152</v>
      </c>
      <c r="C54" s="25" t="s">
        <v>1151</v>
      </c>
    </row>
    <row r="55" spans="2:3" x14ac:dyDescent="0.25">
      <c r="B55" s="25" t="s">
        <v>185</v>
      </c>
      <c r="C55" s="47" t="s">
        <v>186</v>
      </c>
    </row>
    <row r="56" spans="2:3" x14ac:dyDescent="0.25">
      <c r="B56" s="25" t="s">
        <v>187</v>
      </c>
      <c r="C56" s="47" t="s">
        <v>186</v>
      </c>
    </row>
    <row r="57" spans="2:3" x14ac:dyDescent="0.25">
      <c r="B57" s="25" t="s">
        <v>188</v>
      </c>
      <c r="C57" s="47" t="s">
        <v>189</v>
      </c>
    </row>
    <row r="58" spans="2:3" x14ac:dyDescent="0.25">
      <c r="B58" s="25" t="s">
        <v>190</v>
      </c>
      <c r="C58" s="47" t="s">
        <v>189</v>
      </c>
    </row>
    <row r="59" spans="2:3" x14ac:dyDescent="0.25">
      <c r="B59" s="25" t="s">
        <v>191</v>
      </c>
      <c r="C59" s="25" t="s">
        <v>192</v>
      </c>
    </row>
    <row r="60" spans="2:3" x14ac:dyDescent="0.25">
      <c r="B60" s="25" t="s">
        <v>193</v>
      </c>
      <c r="C60" s="25" t="s">
        <v>192</v>
      </c>
    </row>
    <row r="61" spans="2:3" x14ac:dyDescent="0.25">
      <c r="B61" s="25" t="s">
        <v>194</v>
      </c>
      <c r="C61" s="25" t="s">
        <v>195</v>
      </c>
    </row>
    <row r="62" spans="2:3" x14ac:dyDescent="0.25">
      <c r="B62" s="25" t="s">
        <v>196</v>
      </c>
      <c r="C62" s="25" t="s">
        <v>195</v>
      </c>
    </row>
    <row r="63" spans="2:3" x14ac:dyDescent="0.25">
      <c r="B63" s="25" t="s">
        <v>197</v>
      </c>
      <c r="C63" s="25" t="s">
        <v>198</v>
      </c>
    </row>
    <row r="64" spans="2:3" x14ac:dyDescent="0.25">
      <c r="B64" s="25" t="s">
        <v>199</v>
      </c>
      <c r="C64" s="25" t="s">
        <v>198</v>
      </c>
    </row>
    <row r="65" spans="2:3" x14ac:dyDescent="0.25">
      <c r="B65" s="25" t="s">
        <v>493</v>
      </c>
      <c r="C65" s="25" t="s">
        <v>67</v>
      </c>
    </row>
    <row r="66" spans="2:3" x14ac:dyDescent="0.25">
      <c r="B66" s="25" t="s">
        <v>495</v>
      </c>
      <c r="C66" s="25" t="s">
        <v>67</v>
      </c>
    </row>
    <row r="67" spans="2:3" x14ac:dyDescent="0.25">
      <c r="B67" s="25" t="s">
        <v>497</v>
      </c>
      <c r="C67" s="25" t="s">
        <v>68</v>
      </c>
    </row>
    <row r="68" spans="2:3" x14ac:dyDescent="0.25">
      <c r="B68" s="25" t="s">
        <v>499</v>
      </c>
      <c r="C68" s="25" t="s">
        <v>68</v>
      </c>
    </row>
    <row r="69" spans="2:3" x14ac:dyDescent="0.25">
      <c r="B69" s="25" t="s">
        <v>501</v>
      </c>
      <c r="C69" s="25" t="s">
        <v>69</v>
      </c>
    </row>
    <row r="70" spans="2:3" x14ac:dyDescent="0.25">
      <c r="B70" s="25" t="s">
        <v>503</v>
      </c>
      <c r="C70" s="25" t="s">
        <v>69</v>
      </c>
    </row>
    <row r="71" spans="2:3" x14ac:dyDescent="0.25">
      <c r="B71" s="25" t="s">
        <v>200</v>
      </c>
      <c r="C71" s="25" t="s">
        <v>201</v>
      </c>
    </row>
    <row r="72" spans="2:3" x14ac:dyDescent="0.25">
      <c r="B72" s="25" t="s">
        <v>202</v>
      </c>
      <c r="C72" s="25" t="s">
        <v>201</v>
      </c>
    </row>
    <row r="73" spans="2:3" x14ac:dyDescent="0.25">
      <c r="B73" s="25" t="s">
        <v>203</v>
      </c>
      <c r="C73" s="25" t="s">
        <v>204</v>
      </c>
    </row>
    <row r="74" spans="2:3" x14ac:dyDescent="0.25">
      <c r="B74" s="25" t="s">
        <v>205</v>
      </c>
      <c r="C74" s="25" t="s">
        <v>204</v>
      </c>
    </row>
    <row r="75" spans="2:3" x14ac:dyDescent="0.25">
      <c r="B75" s="25" t="s">
        <v>206</v>
      </c>
      <c r="C75" s="25" t="s">
        <v>207</v>
      </c>
    </row>
    <row r="76" spans="2:3" x14ac:dyDescent="0.25">
      <c r="B76" s="25" t="s">
        <v>208</v>
      </c>
      <c r="C76" s="25" t="s">
        <v>207</v>
      </c>
    </row>
    <row r="77" spans="2:3" x14ac:dyDescent="0.25">
      <c r="B77" s="25" t="s">
        <v>209</v>
      </c>
      <c r="C77" s="25" t="s">
        <v>210</v>
      </c>
    </row>
    <row r="78" spans="2:3" x14ac:dyDescent="0.25">
      <c r="B78" s="25" t="s">
        <v>211</v>
      </c>
      <c r="C78" s="25" t="s">
        <v>210</v>
      </c>
    </row>
    <row r="79" spans="2:3" x14ac:dyDescent="0.25">
      <c r="B79" s="25" t="s">
        <v>212</v>
      </c>
      <c r="C79" s="25" t="s">
        <v>213</v>
      </c>
    </row>
    <row r="80" spans="2:3" x14ac:dyDescent="0.25">
      <c r="B80" s="25" t="s">
        <v>214</v>
      </c>
      <c r="C80" s="25" t="s">
        <v>213</v>
      </c>
    </row>
    <row r="81" spans="2:3" x14ac:dyDescent="0.25">
      <c r="B81" s="25" t="s">
        <v>215</v>
      </c>
      <c r="C81" s="25" t="s">
        <v>216</v>
      </c>
    </row>
    <row r="82" spans="2:3" x14ac:dyDescent="0.25">
      <c r="B82" s="25" t="s">
        <v>217</v>
      </c>
      <c r="C82" s="25" t="s">
        <v>216</v>
      </c>
    </row>
    <row r="83" spans="2:3" x14ac:dyDescent="0.25">
      <c r="B83" s="25" t="s">
        <v>218</v>
      </c>
      <c r="C83" s="25" t="s">
        <v>219</v>
      </c>
    </row>
    <row r="84" spans="2:3" x14ac:dyDescent="0.25">
      <c r="B84" s="25" t="s">
        <v>220</v>
      </c>
      <c r="C84" s="25" t="s">
        <v>219</v>
      </c>
    </row>
    <row r="85" spans="2:3" x14ac:dyDescent="0.25">
      <c r="B85" s="25" t="s">
        <v>221</v>
      </c>
      <c r="C85" s="25" t="s">
        <v>222</v>
      </c>
    </row>
    <row r="86" spans="2:3" x14ac:dyDescent="0.25">
      <c r="B86" s="25" t="s">
        <v>223</v>
      </c>
      <c r="C86" s="25" t="s">
        <v>222</v>
      </c>
    </row>
    <row r="87" spans="2:3" x14ac:dyDescent="0.25">
      <c r="B87" s="25" t="s">
        <v>224</v>
      </c>
      <c r="C87" s="25" t="s">
        <v>225</v>
      </c>
    </row>
    <row r="88" spans="2:3" x14ac:dyDescent="0.25">
      <c r="B88" s="25" t="s">
        <v>226</v>
      </c>
      <c r="C88" s="25" t="s">
        <v>225</v>
      </c>
    </row>
    <row r="89" spans="2:3" x14ac:dyDescent="0.25">
      <c r="B89" s="25" t="s">
        <v>227</v>
      </c>
      <c r="C89" s="25" t="s">
        <v>228</v>
      </c>
    </row>
    <row r="90" spans="2:3" x14ac:dyDescent="0.25">
      <c r="B90" s="25" t="s">
        <v>229</v>
      </c>
      <c r="C90" s="25" t="s">
        <v>228</v>
      </c>
    </row>
    <row r="91" spans="2:3" x14ac:dyDescent="0.25">
      <c r="B91" s="25" t="s">
        <v>230</v>
      </c>
      <c r="C91" s="25" t="s">
        <v>231</v>
      </c>
    </row>
    <row r="92" spans="2:3" x14ac:dyDescent="0.25">
      <c r="B92" s="25" t="s">
        <v>232</v>
      </c>
      <c r="C92" s="25" t="s">
        <v>231</v>
      </c>
    </row>
    <row r="93" spans="2:3" x14ac:dyDescent="0.25">
      <c r="B93" s="25" t="s">
        <v>233</v>
      </c>
      <c r="C93" s="25" t="s">
        <v>234</v>
      </c>
    </row>
    <row r="94" spans="2:3" x14ac:dyDescent="0.25">
      <c r="B94" s="25" t="s">
        <v>235</v>
      </c>
      <c r="C94" s="25" t="s">
        <v>234</v>
      </c>
    </row>
    <row r="95" spans="2:3" x14ac:dyDescent="0.25">
      <c r="B95" s="25" t="s">
        <v>236</v>
      </c>
      <c r="C95" s="25" t="s">
        <v>237</v>
      </c>
    </row>
    <row r="96" spans="2:3" x14ac:dyDescent="0.25">
      <c r="B96" s="25" t="s">
        <v>238</v>
      </c>
      <c r="C96" s="25" t="s">
        <v>237</v>
      </c>
    </row>
    <row r="97" spans="2:3" x14ac:dyDescent="0.25">
      <c r="B97" s="25" t="s">
        <v>239</v>
      </c>
      <c r="C97" s="25" t="s">
        <v>34</v>
      </c>
    </row>
    <row r="98" spans="2:3" x14ac:dyDescent="0.25">
      <c r="B98" s="25" t="s">
        <v>240</v>
      </c>
      <c r="C98" s="25" t="s">
        <v>241</v>
      </c>
    </row>
    <row r="99" spans="2:3" x14ac:dyDescent="0.25">
      <c r="B99" s="25" t="s">
        <v>242</v>
      </c>
      <c r="C99" s="25" t="s">
        <v>241</v>
      </c>
    </row>
    <row r="100" spans="2:3" x14ac:dyDescent="0.25">
      <c r="B100" s="25" t="s">
        <v>243</v>
      </c>
      <c r="C100" s="25" t="s">
        <v>244</v>
      </c>
    </row>
    <row r="101" spans="2:3" x14ac:dyDescent="0.25">
      <c r="B101" s="25" t="s">
        <v>245</v>
      </c>
      <c r="C101" s="25" t="s">
        <v>244</v>
      </c>
    </row>
    <row r="102" spans="2:3" x14ac:dyDescent="0.25">
      <c r="B102" s="25" t="s">
        <v>246</v>
      </c>
      <c r="C102" s="25" t="s">
        <v>247</v>
      </c>
    </row>
    <row r="103" spans="2:3" x14ac:dyDescent="0.25">
      <c r="B103" s="25" t="s">
        <v>248</v>
      </c>
      <c r="C103" s="25" t="s">
        <v>247</v>
      </c>
    </row>
    <row r="104" spans="2:3" x14ac:dyDescent="0.25">
      <c r="B104" s="25" t="s">
        <v>249</v>
      </c>
      <c r="C104" s="25" t="s">
        <v>250</v>
      </c>
    </row>
    <row r="105" spans="2:3" x14ac:dyDescent="0.25">
      <c r="B105" s="25" t="s">
        <v>251</v>
      </c>
      <c r="C105" s="25" t="s">
        <v>250</v>
      </c>
    </row>
    <row r="106" spans="2:3" x14ac:dyDescent="0.25">
      <c r="B106" s="25" t="s">
        <v>252</v>
      </c>
      <c r="C106" s="25" t="s">
        <v>253</v>
      </c>
    </row>
    <row r="107" spans="2:3" x14ac:dyDescent="0.25">
      <c r="B107" s="25" t="s">
        <v>254</v>
      </c>
      <c r="C107" s="25" t="s">
        <v>253</v>
      </c>
    </row>
    <row r="108" spans="2:3" x14ac:dyDescent="0.25">
      <c r="B108" s="25" t="s">
        <v>255</v>
      </c>
      <c r="C108" s="25" t="s">
        <v>256</v>
      </c>
    </row>
    <row r="109" spans="2:3" x14ac:dyDescent="0.25">
      <c r="B109" s="25" t="s">
        <v>257</v>
      </c>
      <c r="C109" s="25" t="s">
        <v>256</v>
      </c>
    </row>
    <row r="110" spans="2:3" x14ac:dyDescent="0.25">
      <c r="B110" s="25" t="s">
        <v>258</v>
      </c>
      <c r="C110" s="25" t="s">
        <v>259</v>
      </c>
    </row>
    <row r="111" spans="2:3" x14ac:dyDescent="0.25">
      <c r="B111" s="25" t="s">
        <v>1153</v>
      </c>
      <c r="C111" s="25" t="s">
        <v>1154</v>
      </c>
    </row>
    <row r="112" spans="2:3" x14ac:dyDescent="0.25">
      <c r="B112" s="25" t="s">
        <v>1155</v>
      </c>
      <c r="C112" s="25" t="s">
        <v>1156</v>
      </c>
    </row>
    <row r="113" spans="2:3" x14ac:dyDescent="0.25">
      <c r="B113" s="25" t="s">
        <v>1157</v>
      </c>
      <c r="C113" s="25" t="s">
        <v>1158</v>
      </c>
    </row>
    <row r="114" spans="2:3" x14ac:dyDescent="0.25">
      <c r="B114" s="25" t="s">
        <v>260</v>
      </c>
      <c r="C114" s="25" t="s">
        <v>261</v>
      </c>
    </row>
    <row r="115" spans="2:3" x14ac:dyDescent="0.25">
      <c r="B115" s="25" t="s">
        <v>262</v>
      </c>
      <c r="C115" s="25" t="s">
        <v>263</v>
      </c>
    </row>
    <row r="116" spans="2:3" x14ac:dyDescent="0.25">
      <c r="B116" s="25" t="s">
        <v>554</v>
      </c>
      <c r="C116" s="25" t="s">
        <v>101</v>
      </c>
    </row>
    <row r="117" spans="2:3" x14ac:dyDescent="0.25">
      <c r="B117" s="25" t="s">
        <v>556</v>
      </c>
      <c r="C117" s="25" t="s">
        <v>76</v>
      </c>
    </row>
    <row r="118" spans="2:3" x14ac:dyDescent="0.25">
      <c r="B118" s="25" t="s">
        <v>557</v>
      </c>
      <c r="C118" s="25" t="s">
        <v>132</v>
      </c>
    </row>
    <row r="119" spans="2:3" x14ac:dyDescent="0.25">
      <c r="B119" s="25" t="s">
        <v>264</v>
      </c>
      <c r="C119" s="25" t="s">
        <v>265</v>
      </c>
    </row>
    <row r="120" spans="2:3" x14ac:dyDescent="0.25">
      <c r="B120" s="25" t="s">
        <v>535</v>
      </c>
      <c r="C120" s="25" t="s">
        <v>100</v>
      </c>
    </row>
    <row r="121" spans="2:3" x14ac:dyDescent="0.25">
      <c r="B121" s="25" t="s">
        <v>559</v>
      </c>
      <c r="C121" s="25" t="s">
        <v>137</v>
      </c>
    </row>
    <row r="122" spans="2:3" x14ac:dyDescent="0.25">
      <c r="B122" s="25" t="s">
        <v>1212</v>
      </c>
      <c r="C122" s="25" t="s">
        <v>137</v>
      </c>
    </row>
    <row r="123" spans="2:3" x14ac:dyDescent="0.25">
      <c r="B123" s="25" t="s">
        <v>266</v>
      </c>
      <c r="C123" s="25" t="s">
        <v>267</v>
      </c>
    </row>
    <row r="124" spans="2:3" x14ac:dyDescent="0.25">
      <c r="B124" s="25" t="s">
        <v>268</v>
      </c>
      <c r="C124" s="25" t="s">
        <v>36</v>
      </c>
    </row>
    <row r="125" spans="2:3" x14ac:dyDescent="0.25">
      <c r="B125" s="25" t="s">
        <v>269</v>
      </c>
      <c r="C125" s="25" t="s">
        <v>36</v>
      </c>
    </row>
    <row r="126" spans="2:3" x14ac:dyDescent="0.25">
      <c r="B126" s="25" t="s">
        <v>270</v>
      </c>
      <c r="C126" s="25" t="s">
        <v>104</v>
      </c>
    </row>
    <row r="127" spans="2:3" x14ac:dyDescent="0.25">
      <c r="B127" s="25" t="s">
        <v>271</v>
      </c>
      <c r="C127" s="25" t="s">
        <v>105</v>
      </c>
    </row>
    <row r="128" spans="2:3" x14ac:dyDescent="0.25">
      <c r="B128" s="25" t="s">
        <v>646</v>
      </c>
      <c r="C128" s="25" t="s">
        <v>645</v>
      </c>
    </row>
    <row r="129" spans="2:3" x14ac:dyDescent="0.25">
      <c r="B129" s="25" t="s">
        <v>648</v>
      </c>
      <c r="C129" s="25" t="s">
        <v>647</v>
      </c>
    </row>
    <row r="130" spans="2:3" x14ac:dyDescent="0.25">
      <c r="B130" s="25" t="s">
        <v>272</v>
      </c>
      <c r="C130" s="25" t="s">
        <v>85</v>
      </c>
    </row>
    <row r="131" spans="2:3" x14ac:dyDescent="0.25">
      <c r="B131" s="25" t="s">
        <v>273</v>
      </c>
      <c r="C131" s="25" t="s">
        <v>85</v>
      </c>
    </row>
    <row r="132" spans="2:3" x14ac:dyDescent="0.25">
      <c r="B132" s="25" t="s">
        <v>510</v>
      </c>
      <c r="C132" s="25" t="s">
        <v>86</v>
      </c>
    </row>
    <row r="133" spans="2:3" x14ac:dyDescent="0.25">
      <c r="B133" s="25" t="s">
        <v>274</v>
      </c>
      <c r="C133" s="25" t="s">
        <v>275</v>
      </c>
    </row>
    <row r="134" spans="2:3" x14ac:dyDescent="0.25">
      <c r="B134" s="25" t="s">
        <v>276</v>
      </c>
      <c r="C134" s="25" t="s">
        <v>277</v>
      </c>
    </row>
    <row r="135" spans="2:3" x14ac:dyDescent="0.25">
      <c r="B135" s="25" t="s">
        <v>560</v>
      </c>
      <c r="C135" s="25" t="s">
        <v>133</v>
      </c>
    </row>
    <row r="136" spans="2:3" x14ac:dyDescent="0.25">
      <c r="B136" s="25" t="s">
        <v>511</v>
      </c>
      <c r="C136" s="25" t="s">
        <v>70</v>
      </c>
    </row>
    <row r="137" spans="2:3" x14ac:dyDescent="0.25">
      <c r="B137" s="25" t="s">
        <v>278</v>
      </c>
      <c r="C137" s="25" t="s">
        <v>40</v>
      </c>
    </row>
    <row r="138" spans="2:3" x14ac:dyDescent="0.25">
      <c r="B138" s="25" t="s">
        <v>563</v>
      </c>
      <c r="C138" s="25" t="s">
        <v>40</v>
      </c>
    </row>
    <row r="139" spans="2:3" x14ac:dyDescent="0.25">
      <c r="B139" s="25" t="s">
        <v>279</v>
      </c>
      <c r="C139" s="25" t="s">
        <v>280</v>
      </c>
    </row>
    <row r="140" spans="2:3" x14ac:dyDescent="0.25">
      <c r="B140" s="25" t="s">
        <v>536</v>
      </c>
      <c r="C140" s="25" t="s">
        <v>56</v>
      </c>
    </row>
    <row r="141" spans="2:3" x14ac:dyDescent="0.25">
      <c r="B141" s="25" t="s">
        <v>537</v>
      </c>
      <c r="C141" s="25" t="s">
        <v>88</v>
      </c>
    </row>
    <row r="142" spans="2:3" x14ac:dyDescent="0.25">
      <c r="B142" s="25" t="s">
        <v>281</v>
      </c>
      <c r="C142" s="25" t="s">
        <v>282</v>
      </c>
    </row>
    <row r="143" spans="2:3" x14ac:dyDescent="0.25">
      <c r="B143" s="25" t="s">
        <v>283</v>
      </c>
      <c r="C143" s="25" t="s">
        <v>284</v>
      </c>
    </row>
    <row r="144" spans="2:3" x14ac:dyDescent="0.25">
      <c r="B144" s="25" t="s">
        <v>285</v>
      </c>
      <c r="C144" s="25" t="s">
        <v>286</v>
      </c>
    </row>
    <row r="145" spans="2:3" x14ac:dyDescent="0.25">
      <c r="B145" s="25" t="s">
        <v>538</v>
      </c>
      <c r="C145" s="25" t="s">
        <v>89</v>
      </c>
    </row>
    <row r="146" spans="2:3" x14ac:dyDescent="0.25">
      <c r="B146" s="25" t="s">
        <v>539</v>
      </c>
      <c r="C146" s="25" t="s">
        <v>90</v>
      </c>
    </row>
    <row r="147" spans="2:3" x14ac:dyDescent="0.25">
      <c r="B147" s="25" t="s">
        <v>565</v>
      </c>
      <c r="C147" s="25" t="s">
        <v>564</v>
      </c>
    </row>
    <row r="148" spans="2:3" x14ac:dyDescent="0.25">
      <c r="B148" s="25" t="s">
        <v>287</v>
      </c>
      <c r="C148" s="25" t="s">
        <v>109</v>
      </c>
    </row>
    <row r="149" spans="2:3" x14ac:dyDescent="0.25">
      <c r="B149" s="25" t="s">
        <v>288</v>
      </c>
      <c r="C149" s="25" t="s">
        <v>289</v>
      </c>
    </row>
    <row r="150" spans="2:3" x14ac:dyDescent="0.25">
      <c r="B150" s="25" t="s">
        <v>290</v>
      </c>
      <c r="C150" s="25" t="s">
        <v>291</v>
      </c>
    </row>
    <row r="151" spans="2:3" x14ac:dyDescent="0.25">
      <c r="B151" s="25" t="s">
        <v>292</v>
      </c>
      <c r="C151" s="25" t="s">
        <v>291</v>
      </c>
    </row>
    <row r="152" spans="2:3" x14ac:dyDescent="0.25">
      <c r="B152" s="25" t="s">
        <v>293</v>
      </c>
      <c r="C152" s="25" t="s">
        <v>294</v>
      </c>
    </row>
    <row r="153" spans="2:3" x14ac:dyDescent="0.25">
      <c r="B153" s="25" t="s">
        <v>295</v>
      </c>
      <c r="C153" s="25" t="s">
        <v>296</v>
      </c>
    </row>
    <row r="154" spans="2:3" x14ac:dyDescent="0.25">
      <c r="B154" s="25" t="s">
        <v>568</v>
      </c>
      <c r="C154" s="25" t="s">
        <v>138</v>
      </c>
    </row>
    <row r="155" spans="2:3" x14ac:dyDescent="0.25">
      <c r="B155" s="25" t="s">
        <v>297</v>
      </c>
      <c r="C155" s="25" t="s">
        <v>298</v>
      </c>
    </row>
    <row r="156" spans="2:3" x14ac:dyDescent="0.25">
      <c r="B156" s="25" t="s">
        <v>299</v>
      </c>
      <c r="C156" s="25" t="s">
        <v>41</v>
      </c>
    </row>
    <row r="157" spans="2:3" x14ac:dyDescent="0.25">
      <c r="B157" s="25" t="s">
        <v>826</v>
      </c>
      <c r="C157" s="25" t="s">
        <v>709</v>
      </c>
    </row>
    <row r="158" spans="2:3" x14ac:dyDescent="0.25">
      <c r="B158" s="25" t="s">
        <v>513</v>
      </c>
      <c r="C158" s="25" t="s">
        <v>131</v>
      </c>
    </row>
    <row r="159" spans="2:3" x14ac:dyDescent="0.25">
      <c r="B159" s="25" t="s">
        <v>540</v>
      </c>
      <c r="C159" s="25" t="s">
        <v>77</v>
      </c>
    </row>
    <row r="160" spans="2:3" x14ac:dyDescent="0.25">
      <c r="B160" s="25" t="s">
        <v>541</v>
      </c>
      <c r="C160" s="25" t="s">
        <v>78</v>
      </c>
    </row>
    <row r="161" spans="2:3" x14ac:dyDescent="0.25">
      <c r="B161" s="25" t="s">
        <v>300</v>
      </c>
      <c r="C161" s="25" t="s">
        <v>301</v>
      </c>
    </row>
    <row r="162" spans="2:3" x14ac:dyDescent="0.25">
      <c r="B162" s="25" t="s">
        <v>302</v>
      </c>
      <c r="C162" s="25" t="s">
        <v>303</v>
      </c>
    </row>
    <row r="163" spans="2:3" x14ac:dyDescent="0.25">
      <c r="B163" s="25" t="s">
        <v>304</v>
      </c>
      <c r="C163" s="25" t="s">
        <v>305</v>
      </c>
    </row>
    <row r="164" spans="2:3" x14ac:dyDescent="0.25">
      <c r="B164" s="25" t="s">
        <v>306</v>
      </c>
      <c r="C164" s="25" t="s">
        <v>307</v>
      </c>
    </row>
    <row r="165" spans="2:3" x14ac:dyDescent="0.25">
      <c r="B165" s="25" t="s">
        <v>308</v>
      </c>
      <c r="C165" s="25" t="s">
        <v>309</v>
      </c>
    </row>
    <row r="166" spans="2:3" x14ac:dyDescent="0.25">
      <c r="B166" s="25" t="s">
        <v>310</v>
      </c>
      <c r="C166" s="25" t="s">
        <v>311</v>
      </c>
    </row>
    <row r="167" spans="2:3" x14ac:dyDescent="0.25">
      <c r="B167" s="25" t="s">
        <v>571</v>
      </c>
      <c r="C167" s="25" t="s">
        <v>570</v>
      </c>
    </row>
    <row r="168" spans="2:3" x14ac:dyDescent="0.25">
      <c r="B168" s="25" t="s">
        <v>312</v>
      </c>
      <c r="C168" s="25" t="s">
        <v>313</v>
      </c>
    </row>
    <row r="169" spans="2:3" x14ac:dyDescent="0.25">
      <c r="B169" s="25" t="s">
        <v>314</v>
      </c>
      <c r="C169" s="25" t="s">
        <v>315</v>
      </c>
    </row>
    <row r="170" spans="2:3" x14ac:dyDescent="0.25">
      <c r="B170" s="25" t="s">
        <v>595</v>
      </c>
      <c r="C170" s="25" t="s">
        <v>596</v>
      </c>
    </row>
    <row r="171" spans="2:3" x14ac:dyDescent="0.25">
      <c r="B171" s="25" t="s">
        <v>316</v>
      </c>
      <c r="C171" s="25" t="s">
        <v>317</v>
      </c>
    </row>
    <row r="172" spans="2:3" x14ac:dyDescent="0.25">
      <c r="B172" s="25" t="s">
        <v>318</v>
      </c>
      <c r="C172" s="25" t="s">
        <v>319</v>
      </c>
    </row>
    <row r="173" spans="2:3" x14ac:dyDescent="0.25">
      <c r="B173" s="25" t="s">
        <v>573</v>
      </c>
      <c r="C173" s="25" t="s">
        <v>572</v>
      </c>
    </row>
    <row r="174" spans="2:3" x14ac:dyDescent="0.25">
      <c r="B174" s="25" t="s">
        <v>320</v>
      </c>
      <c r="C174" s="25" t="s">
        <v>321</v>
      </c>
    </row>
    <row r="175" spans="2:3" x14ac:dyDescent="0.25">
      <c r="B175" s="25" t="s">
        <v>322</v>
      </c>
      <c r="C175" s="25" t="s">
        <v>323</v>
      </c>
    </row>
    <row r="176" spans="2:3" x14ac:dyDescent="0.25">
      <c r="B176" s="25" t="s">
        <v>324</v>
      </c>
      <c r="C176" s="25" t="s">
        <v>130</v>
      </c>
    </row>
    <row r="177" spans="2:3" x14ac:dyDescent="0.25">
      <c r="B177" s="25" t="s">
        <v>574</v>
      </c>
      <c r="C177" s="25" t="s">
        <v>113</v>
      </c>
    </row>
    <row r="178" spans="2:3" x14ac:dyDescent="0.25">
      <c r="B178" s="25" t="s">
        <v>325</v>
      </c>
      <c r="C178" s="25" t="s">
        <v>115</v>
      </c>
    </row>
    <row r="179" spans="2:3" x14ac:dyDescent="0.25">
      <c r="B179" s="25" t="s">
        <v>576</v>
      </c>
      <c r="C179" s="25" t="s">
        <v>122</v>
      </c>
    </row>
    <row r="180" spans="2:3" x14ac:dyDescent="0.25">
      <c r="B180" s="25" t="s">
        <v>578</v>
      </c>
      <c r="C180" s="25" t="s">
        <v>123</v>
      </c>
    </row>
    <row r="181" spans="2:3" x14ac:dyDescent="0.25">
      <c r="B181" s="25" t="s">
        <v>580</v>
      </c>
      <c r="C181" s="25" t="s">
        <v>124</v>
      </c>
    </row>
    <row r="182" spans="2:3" x14ac:dyDescent="0.25">
      <c r="B182" s="25" t="s">
        <v>581</v>
      </c>
      <c r="C182" s="25" t="s">
        <v>116</v>
      </c>
    </row>
    <row r="183" spans="2:3" x14ac:dyDescent="0.25">
      <c r="B183" s="25" t="s">
        <v>542</v>
      </c>
      <c r="C183" s="25" t="s">
        <v>127</v>
      </c>
    </row>
    <row r="184" spans="2:3" x14ac:dyDescent="0.25">
      <c r="B184" s="25" t="s">
        <v>543</v>
      </c>
      <c r="C184" s="25" t="s">
        <v>111</v>
      </c>
    </row>
    <row r="185" spans="2:3" x14ac:dyDescent="0.25">
      <c r="B185" s="25" t="s">
        <v>326</v>
      </c>
      <c r="C185" s="25" t="s">
        <v>327</v>
      </c>
    </row>
    <row r="186" spans="2:3" x14ac:dyDescent="0.25">
      <c r="B186" s="25" t="s">
        <v>328</v>
      </c>
      <c r="C186" s="25" t="s">
        <v>329</v>
      </c>
    </row>
    <row r="187" spans="2:3" x14ac:dyDescent="0.25">
      <c r="B187" s="25" t="s">
        <v>330</v>
      </c>
      <c r="C187" s="25" t="s">
        <v>331</v>
      </c>
    </row>
    <row r="188" spans="2:3" x14ac:dyDescent="0.25">
      <c r="B188" s="25" t="s">
        <v>332</v>
      </c>
      <c r="C188" s="25" t="s">
        <v>333</v>
      </c>
    </row>
    <row r="189" spans="2:3" x14ac:dyDescent="0.25">
      <c r="B189" s="25" t="s">
        <v>334</v>
      </c>
      <c r="C189" s="25" t="s">
        <v>335</v>
      </c>
    </row>
    <row r="190" spans="2:3" x14ac:dyDescent="0.25">
      <c r="B190" s="25" t="s">
        <v>336</v>
      </c>
      <c r="C190" s="25" t="s">
        <v>337</v>
      </c>
    </row>
    <row r="191" spans="2:3" x14ac:dyDescent="0.25">
      <c r="B191" s="25" t="s">
        <v>338</v>
      </c>
      <c r="C191" s="25" t="s">
        <v>339</v>
      </c>
    </row>
    <row r="192" spans="2:3" x14ac:dyDescent="0.25">
      <c r="B192" s="25" t="s">
        <v>340</v>
      </c>
      <c r="C192" s="25" t="s">
        <v>341</v>
      </c>
    </row>
    <row r="193" spans="2:3" x14ac:dyDescent="0.25">
      <c r="B193" s="25" t="s">
        <v>342</v>
      </c>
      <c r="C193" s="25" t="s">
        <v>343</v>
      </c>
    </row>
    <row r="194" spans="2:3" x14ac:dyDescent="0.25">
      <c r="B194" s="25" t="s">
        <v>344</v>
      </c>
      <c r="C194" s="25" t="s">
        <v>345</v>
      </c>
    </row>
    <row r="195" spans="2:3" x14ac:dyDescent="0.25">
      <c r="B195" s="25" t="s">
        <v>346</v>
      </c>
      <c r="C195" s="25" t="s">
        <v>347</v>
      </c>
    </row>
    <row r="196" spans="2:3" x14ac:dyDescent="0.25">
      <c r="B196" s="25" t="s">
        <v>348</v>
      </c>
      <c r="C196" s="25" t="s">
        <v>349</v>
      </c>
    </row>
    <row r="197" spans="2:3" x14ac:dyDescent="0.25">
      <c r="B197" s="25" t="s">
        <v>350</v>
      </c>
      <c r="C197" s="25" t="s">
        <v>351</v>
      </c>
    </row>
    <row r="198" spans="2:3" x14ac:dyDescent="0.25">
      <c r="B198" s="25" t="s">
        <v>352</v>
      </c>
      <c r="C198" s="25" t="s">
        <v>353</v>
      </c>
    </row>
    <row r="199" spans="2:3" x14ac:dyDescent="0.25">
      <c r="B199" s="25" t="s">
        <v>354</v>
      </c>
      <c r="C199" s="25" t="s">
        <v>355</v>
      </c>
    </row>
    <row r="200" spans="2:3" x14ac:dyDescent="0.25">
      <c r="B200" s="25" t="s">
        <v>356</v>
      </c>
      <c r="C200" s="25" t="s">
        <v>357</v>
      </c>
    </row>
    <row r="201" spans="2:3" x14ac:dyDescent="0.25">
      <c r="B201" s="25" t="s">
        <v>358</v>
      </c>
      <c r="C201" s="25" t="s">
        <v>359</v>
      </c>
    </row>
    <row r="202" spans="2:3" x14ac:dyDescent="0.25">
      <c r="B202" s="25" t="s">
        <v>360</v>
      </c>
      <c r="C202" s="25" t="s">
        <v>361</v>
      </c>
    </row>
    <row r="203" spans="2:3" x14ac:dyDescent="0.25">
      <c r="B203" s="25" t="s">
        <v>582</v>
      </c>
      <c r="C203" s="25" t="s">
        <v>134</v>
      </c>
    </row>
    <row r="204" spans="2:3" x14ac:dyDescent="0.25">
      <c r="B204" s="25" t="s">
        <v>583</v>
      </c>
      <c r="C204" s="25" t="s">
        <v>135</v>
      </c>
    </row>
    <row r="205" spans="2:3" x14ac:dyDescent="0.25">
      <c r="B205" s="25" t="s">
        <v>584</v>
      </c>
      <c r="C205" s="25" t="s">
        <v>136</v>
      </c>
    </row>
    <row r="206" spans="2:3" x14ac:dyDescent="0.25">
      <c r="B206" s="25" t="s">
        <v>362</v>
      </c>
      <c r="C206" s="47" t="s">
        <v>363</v>
      </c>
    </row>
    <row r="207" spans="2:3" x14ac:dyDescent="0.25">
      <c r="B207" s="25" t="s">
        <v>1159</v>
      </c>
      <c r="C207" s="47" t="s">
        <v>1160</v>
      </c>
    </row>
    <row r="208" spans="2:3" x14ac:dyDescent="0.25">
      <c r="B208" s="25" t="s">
        <v>586</v>
      </c>
      <c r="C208" s="47" t="s">
        <v>585</v>
      </c>
    </row>
    <row r="209" spans="2:3" x14ac:dyDescent="0.25">
      <c r="B209" s="25" t="s">
        <v>588</v>
      </c>
      <c r="C209" s="47" t="s">
        <v>587</v>
      </c>
    </row>
    <row r="210" spans="2:3" x14ac:dyDescent="0.25">
      <c r="B210" s="25" t="s">
        <v>590</v>
      </c>
      <c r="C210" s="47" t="s">
        <v>589</v>
      </c>
    </row>
    <row r="211" spans="2:3" x14ac:dyDescent="0.25">
      <c r="B211" s="25" t="s">
        <v>364</v>
      </c>
      <c r="C211" s="47" t="s">
        <v>365</v>
      </c>
    </row>
    <row r="212" spans="2:3" x14ac:dyDescent="0.25">
      <c r="B212" s="25" t="s">
        <v>366</v>
      </c>
      <c r="C212" s="47" t="s">
        <v>367</v>
      </c>
    </row>
    <row r="213" spans="2:3" x14ac:dyDescent="0.25">
      <c r="B213" s="25" t="s">
        <v>368</v>
      </c>
      <c r="C213" s="47" t="s">
        <v>369</v>
      </c>
    </row>
    <row r="214" spans="2:3" x14ac:dyDescent="0.25">
      <c r="B214" s="25" t="s">
        <v>370</v>
      </c>
      <c r="C214" s="47" t="s">
        <v>371</v>
      </c>
    </row>
    <row r="215" spans="2:3" x14ac:dyDescent="0.25">
      <c r="B215" s="25" t="s">
        <v>372</v>
      </c>
      <c r="C215" s="47" t="s">
        <v>373</v>
      </c>
    </row>
    <row r="216" spans="2:3" x14ac:dyDescent="0.25">
      <c r="B216" s="25" t="s">
        <v>374</v>
      </c>
      <c r="C216" s="47" t="s">
        <v>375</v>
      </c>
    </row>
    <row r="217" spans="2:3" x14ac:dyDescent="0.25">
      <c r="B217" s="25" t="s">
        <v>545</v>
      </c>
      <c r="C217" s="47" t="s">
        <v>544</v>
      </c>
    </row>
    <row r="218" spans="2:3" x14ac:dyDescent="0.25">
      <c r="B218" s="25" t="s">
        <v>376</v>
      </c>
      <c r="C218" s="25" t="s">
        <v>377</v>
      </c>
    </row>
    <row r="219" spans="2:3" x14ac:dyDescent="0.25">
      <c r="B219" s="25" t="s">
        <v>378</v>
      </c>
      <c r="C219" s="25" t="s">
        <v>379</v>
      </c>
    </row>
    <row r="220" spans="2:3" x14ac:dyDescent="0.25">
      <c r="B220" s="25" t="s">
        <v>380</v>
      </c>
      <c r="C220" s="25" t="s">
        <v>381</v>
      </c>
    </row>
    <row r="221" spans="2:3" x14ac:dyDescent="0.25">
      <c r="B221" s="25" t="s">
        <v>382</v>
      </c>
      <c r="C221" s="25" t="s">
        <v>383</v>
      </c>
    </row>
    <row r="222" spans="2:3" x14ac:dyDescent="0.25">
      <c r="B222" s="25" t="s">
        <v>384</v>
      </c>
      <c r="C222" s="25" t="s">
        <v>385</v>
      </c>
    </row>
    <row r="223" spans="2:3" x14ac:dyDescent="0.25">
      <c r="B223" s="25" t="s">
        <v>386</v>
      </c>
      <c r="C223" s="25" t="s">
        <v>387</v>
      </c>
    </row>
    <row r="224" spans="2:3" x14ac:dyDescent="0.25">
      <c r="B224" s="25" t="s">
        <v>388</v>
      </c>
      <c r="C224" s="25" t="s">
        <v>389</v>
      </c>
    </row>
    <row r="225" spans="2:3" x14ac:dyDescent="0.25">
      <c r="B225" s="25" t="s">
        <v>390</v>
      </c>
      <c r="C225" s="25" t="s">
        <v>391</v>
      </c>
    </row>
    <row r="226" spans="2:3" x14ac:dyDescent="0.25">
      <c r="B226" s="25" t="s">
        <v>547</v>
      </c>
      <c r="C226" s="25" t="s">
        <v>546</v>
      </c>
    </row>
    <row r="227" spans="2:3" x14ac:dyDescent="0.25">
      <c r="B227" s="25" t="s">
        <v>392</v>
      </c>
      <c r="C227" s="25" t="s">
        <v>393</v>
      </c>
    </row>
    <row r="228" spans="2:3" x14ac:dyDescent="0.25">
      <c r="B228" s="25" t="s">
        <v>394</v>
      </c>
      <c r="C228" s="47" t="s">
        <v>395</v>
      </c>
    </row>
    <row r="229" spans="2:3" x14ac:dyDescent="0.25">
      <c r="B229" s="25" t="s">
        <v>396</v>
      </c>
      <c r="C229" s="47" t="s">
        <v>397</v>
      </c>
    </row>
    <row r="230" spans="2:3" x14ac:dyDescent="0.25">
      <c r="B230" s="25" t="s">
        <v>398</v>
      </c>
      <c r="C230" s="47" t="s">
        <v>399</v>
      </c>
    </row>
    <row r="231" spans="2:3" x14ac:dyDescent="0.25">
      <c r="B231" s="25" t="s">
        <v>1491</v>
      </c>
      <c r="C231" s="47" t="s">
        <v>1458</v>
      </c>
    </row>
    <row r="232" spans="2:3" x14ac:dyDescent="0.25">
      <c r="B232" s="25" t="s">
        <v>656</v>
      </c>
      <c r="C232" s="47" t="s">
        <v>655</v>
      </c>
    </row>
    <row r="233" spans="2:3" x14ac:dyDescent="0.25">
      <c r="B233" s="25" t="s">
        <v>658</v>
      </c>
      <c r="C233" s="47" t="s">
        <v>657</v>
      </c>
    </row>
    <row r="234" spans="2:3" x14ac:dyDescent="0.25">
      <c r="B234" s="25" t="s">
        <v>608</v>
      </c>
      <c r="C234" s="47" t="s">
        <v>607</v>
      </c>
    </row>
    <row r="235" spans="2:3" x14ac:dyDescent="0.25">
      <c r="B235" s="25" t="s">
        <v>660</v>
      </c>
      <c r="C235" s="47" t="s">
        <v>659</v>
      </c>
    </row>
    <row r="236" spans="2:3" x14ac:dyDescent="0.25">
      <c r="B236" s="25" t="s">
        <v>662</v>
      </c>
      <c r="C236" s="47" t="s">
        <v>661</v>
      </c>
    </row>
    <row r="237" spans="2:3" x14ac:dyDescent="0.25">
      <c r="B237" s="25" t="s">
        <v>664</v>
      </c>
      <c r="C237" s="47" t="s">
        <v>663</v>
      </c>
    </row>
    <row r="238" spans="2:3" x14ac:dyDescent="0.25">
      <c r="B238" s="25" t="s">
        <v>666</v>
      </c>
      <c r="C238" s="47" t="s">
        <v>665</v>
      </c>
    </row>
    <row r="239" spans="2:3" x14ac:dyDescent="0.25">
      <c r="B239" s="25" t="s">
        <v>591</v>
      </c>
      <c r="C239" s="47" t="s">
        <v>79</v>
      </c>
    </row>
    <row r="240" spans="2:3" x14ac:dyDescent="0.25">
      <c r="B240" s="25" t="s">
        <v>514</v>
      </c>
      <c r="C240" s="47" t="s">
        <v>71</v>
      </c>
    </row>
    <row r="241" spans="2:3" x14ac:dyDescent="0.25">
      <c r="B241" s="25" t="s">
        <v>400</v>
      </c>
      <c r="C241" s="25" t="s">
        <v>91</v>
      </c>
    </row>
    <row r="242" spans="2:3" x14ac:dyDescent="0.25">
      <c r="B242" s="25" t="s">
        <v>401</v>
      </c>
      <c r="C242" s="25" t="s">
        <v>102</v>
      </c>
    </row>
    <row r="243" spans="2:3" x14ac:dyDescent="0.25">
      <c r="B243" s="25" t="s">
        <v>402</v>
      </c>
      <c r="C243" s="25" t="s">
        <v>403</v>
      </c>
    </row>
    <row r="244" spans="2:3" x14ac:dyDescent="0.25">
      <c r="B244" s="25" t="s">
        <v>404</v>
      </c>
      <c r="C244" s="25" t="s">
        <v>405</v>
      </c>
    </row>
    <row r="245" spans="2:3" x14ac:dyDescent="0.25">
      <c r="B245" s="25" t="s">
        <v>406</v>
      </c>
      <c r="C245" s="25" t="s">
        <v>407</v>
      </c>
    </row>
    <row r="246" spans="2:3" x14ac:dyDescent="0.25">
      <c r="B246" s="25" t="s">
        <v>408</v>
      </c>
      <c r="C246" s="25" t="s">
        <v>409</v>
      </c>
    </row>
    <row r="247" spans="2:3" x14ac:dyDescent="0.25">
      <c r="B247" s="25" t="s">
        <v>410</v>
      </c>
      <c r="C247" s="25" t="s">
        <v>411</v>
      </c>
    </row>
    <row r="248" spans="2:3" x14ac:dyDescent="0.25">
      <c r="B248" s="25" t="s">
        <v>412</v>
      </c>
      <c r="C248" s="25" t="s">
        <v>413</v>
      </c>
    </row>
    <row r="249" spans="2:3" x14ac:dyDescent="0.25">
      <c r="B249" s="25" t="s">
        <v>414</v>
      </c>
      <c r="C249" s="25" t="s">
        <v>415</v>
      </c>
    </row>
    <row r="250" spans="2:3" x14ac:dyDescent="0.25">
      <c r="B250" s="25" t="s">
        <v>416</v>
      </c>
      <c r="C250" s="25" t="s">
        <v>417</v>
      </c>
    </row>
    <row r="251" spans="2:3" x14ac:dyDescent="0.25">
      <c r="B251" s="25" t="s">
        <v>418</v>
      </c>
      <c r="C251" s="25" t="s">
        <v>419</v>
      </c>
    </row>
    <row r="252" spans="2:3" x14ac:dyDescent="0.25">
      <c r="B252" s="25" t="s">
        <v>420</v>
      </c>
      <c r="C252" s="25" t="s">
        <v>42</v>
      </c>
    </row>
    <row r="253" spans="2:3" x14ac:dyDescent="0.25">
      <c r="B253" s="25" t="s">
        <v>421</v>
      </c>
      <c r="C253" s="25" t="s">
        <v>422</v>
      </c>
    </row>
    <row r="254" spans="2:3" x14ac:dyDescent="0.25">
      <c r="B254" s="25" t="s">
        <v>423</v>
      </c>
      <c r="C254" s="25" t="s">
        <v>424</v>
      </c>
    </row>
    <row r="255" spans="2:3" x14ac:dyDescent="0.25">
      <c r="B255" s="25" t="s">
        <v>425</v>
      </c>
      <c r="C255" s="25" t="s">
        <v>426</v>
      </c>
    </row>
    <row r="256" spans="2:3" x14ac:dyDescent="0.25">
      <c r="B256" s="25" t="s">
        <v>427</v>
      </c>
      <c r="C256" s="25" t="s">
        <v>43</v>
      </c>
    </row>
    <row r="257" spans="2:3" x14ac:dyDescent="0.25">
      <c r="B257" s="25" t="s">
        <v>428</v>
      </c>
      <c r="C257" s="25" t="s">
        <v>429</v>
      </c>
    </row>
    <row r="258" spans="2:3" x14ac:dyDescent="0.25">
      <c r="B258" s="25" t="s">
        <v>430</v>
      </c>
      <c r="C258" s="25" t="s">
        <v>431</v>
      </c>
    </row>
    <row r="259" spans="2:3" x14ac:dyDescent="0.25">
      <c r="B259" s="25" t="s">
        <v>432</v>
      </c>
      <c r="C259" s="25" t="s">
        <v>129</v>
      </c>
    </row>
    <row r="260" spans="2:3" x14ac:dyDescent="0.25">
      <c r="B260" s="25" t="s">
        <v>433</v>
      </c>
      <c r="C260" s="25" t="s">
        <v>129</v>
      </c>
    </row>
    <row r="261" spans="2:3" x14ac:dyDescent="0.25">
      <c r="B261" s="25" t="s">
        <v>517</v>
      </c>
      <c r="C261" s="25" t="s">
        <v>72</v>
      </c>
    </row>
    <row r="262" spans="2:3" x14ac:dyDescent="0.25">
      <c r="B262" s="25" t="s">
        <v>519</v>
      </c>
      <c r="C262" s="25" t="s">
        <v>72</v>
      </c>
    </row>
    <row r="263" spans="2:3" x14ac:dyDescent="0.25">
      <c r="B263" s="25" t="s">
        <v>521</v>
      </c>
      <c r="C263" s="25" t="s">
        <v>106</v>
      </c>
    </row>
    <row r="264" spans="2:3" x14ac:dyDescent="0.25">
      <c r="B264" s="25" t="s">
        <v>523</v>
      </c>
      <c r="C264" s="25" t="s">
        <v>73</v>
      </c>
    </row>
    <row r="265" spans="2:3" x14ac:dyDescent="0.25">
      <c r="B265" s="25" t="s">
        <v>434</v>
      </c>
      <c r="C265" s="25" t="s">
        <v>435</v>
      </c>
    </row>
    <row r="266" spans="2:3" x14ac:dyDescent="0.25">
      <c r="B266" s="25" t="s">
        <v>436</v>
      </c>
      <c r="C266" s="25" t="s">
        <v>435</v>
      </c>
    </row>
    <row r="267" spans="2:3" x14ac:dyDescent="0.25">
      <c r="B267" s="25" t="s">
        <v>437</v>
      </c>
      <c r="C267" s="25" t="s">
        <v>438</v>
      </c>
    </row>
    <row r="268" spans="2:3" x14ac:dyDescent="0.25">
      <c r="B268" s="25" t="s">
        <v>439</v>
      </c>
      <c r="C268" s="25" t="s">
        <v>440</v>
      </c>
    </row>
    <row r="269" spans="2:3" x14ac:dyDescent="0.25">
      <c r="B269" s="25" t="s">
        <v>441</v>
      </c>
      <c r="C269" s="25" t="s">
        <v>44</v>
      </c>
    </row>
    <row r="270" spans="2:3" x14ac:dyDescent="0.25">
      <c r="B270" s="25" t="s">
        <v>525</v>
      </c>
      <c r="C270" s="25" t="s">
        <v>74</v>
      </c>
    </row>
    <row r="271" spans="2:3" x14ac:dyDescent="0.25">
      <c r="B271" s="25" t="s">
        <v>527</v>
      </c>
      <c r="C271" s="25" t="s">
        <v>75</v>
      </c>
    </row>
    <row r="272" spans="2:3" x14ac:dyDescent="0.25">
      <c r="B272" s="25" t="s">
        <v>528</v>
      </c>
      <c r="C272" s="25" t="s">
        <v>99</v>
      </c>
    </row>
    <row r="273" spans="2:3" x14ac:dyDescent="0.25">
      <c r="B273" s="25" t="s">
        <v>442</v>
      </c>
      <c r="C273" s="25" t="s">
        <v>443</v>
      </c>
    </row>
    <row r="274" spans="2:3" x14ac:dyDescent="0.25">
      <c r="B274" s="25" t="s">
        <v>592</v>
      </c>
      <c r="C274" s="25" t="s">
        <v>118</v>
      </c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64"/>
  <sheetViews>
    <sheetView tabSelected="1" showOutlineSymbols="0" zoomScaleNormal="100" workbookViewId="0">
      <pane xSplit="2" ySplit="13" topLeftCell="C14" activePane="bottomRight" state="frozen"/>
      <selection activeCell="B48" sqref="B48:S48"/>
      <selection pane="topRight" activeCell="B48" sqref="B48:S48"/>
      <selection pane="bottomLeft" activeCell="B48" sqref="B48:S48"/>
      <selection pane="bottomRight" activeCell="C17" sqref="C17"/>
    </sheetView>
  </sheetViews>
  <sheetFormatPr defaultColWidth="12.6640625" defaultRowHeight="13.2" x14ac:dyDescent="0.25"/>
  <cols>
    <col min="1" max="1" width="4.6640625" style="107" customWidth="1"/>
    <col min="2" max="2" width="54.6640625" style="108" customWidth="1"/>
    <col min="3" max="4" width="15.6640625" style="108" customWidth="1"/>
    <col min="5" max="7" width="15.6640625" style="108" hidden="1" customWidth="1"/>
    <col min="8" max="8" width="2.6640625" style="108" hidden="1" customWidth="1"/>
    <col min="9" max="11" width="15.6640625" style="108" hidden="1" customWidth="1"/>
    <col min="12" max="12" width="2.6640625" style="108" hidden="1" customWidth="1"/>
    <col min="13" max="15" width="15.6640625" style="108" hidden="1" customWidth="1"/>
    <col min="16" max="16" width="2.6640625" style="108" customWidth="1"/>
    <col min="17" max="19" width="15.6640625" style="108" customWidth="1"/>
    <col min="20" max="16384" width="12.6640625" style="108"/>
  </cols>
  <sheetData>
    <row r="1" spans="1:19" x14ac:dyDescent="0.25">
      <c r="B1" s="20" t="s">
        <v>1456</v>
      </c>
      <c r="G1" s="109"/>
      <c r="H1" s="21"/>
      <c r="I1" s="21"/>
      <c r="J1" s="21"/>
      <c r="K1" s="109"/>
      <c r="L1" s="21"/>
      <c r="O1" s="109"/>
      <c r="S1" s="109"/>
    </row>
    <row r="2" spans="1:19" x14ac:dyDescent="0.25">
      <c r="B2" s="20" t="s">
        <v>760</v>
      </c>
      <c r="G2" s="109"/>
      <c r="H2" s="21"/>
      <c r="I2" s="21"/>
      <c r="J2" s="21"/>
      <c r="K2" s="109"/>
      <c r="L2" s="21"/>
      <c r="O2" s="109"/>
      <c r="S2" s="109"/>
    </row>
    <row r="3" spans="1:19" x14ac:dyDescent="0.25">
      <c r="B3" s="20" t="s">
        <v>639</v>
      </c>
    </row>
    <row r="4" spans="1:19" x14ac:dyDescent="0.25">
      <c r="B4" s="110"/>
      <c r="G4" s="109" t="s">
        <v>759</v>
      </c>
    </row>
    <row r="6" spans="1:19" x14ac:dyDescent="0.25">
      <c r="H6" s="111"/>
      <c r="I6" s="111"/>
      <c r="J6" s="111"/>
      <c r="K6" s="111"/>
      <c r="L6" s="111"/>
    </row>
    <row r="8" spans="1:19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4" t="s">
        <v>57</v>
      </c>
      <c r="O8" s="4" t="s">
        <v>58</v>
      </c>
      <c r="Q8" s="4" t="s">
        <v>59</v>
      </c>
      <c r="R8" s="4" t="s">
        <v>60</v>
      </c>
      <c r="S8" s="4" t="s">
        <v>61</v>
      </c>
    </row>
    <row r="10" spans="1:19" x14ac:dyDescent="0.25">
      <c r="C10" s="52" t="s">
        <v>12</v>
      </c>
      <c r="D10" s="52"/>
      <c r="E10" s="11" t="s">
        <v>13</v>
      </c>
      <c r="F10" s="52"/>
      <c r="G10" s="111" t="s">
        <v>14</v>
      </c>
      <c r="H10" s="111"/>
      <c r="I10" s="52" t="s">
        <v>63</v>
      </c>
      <c r="J10" s="52"/>
      <c r="K10" s="52"/>
      <c r="L10" s="111"/>
      <c r="M10" s="52" t="s">
        <v>599</v>
      </c>
      <c r="N10" s="52"/>
      <c r="O10" s="52"/>
      <c r="Q10" s="52" t="s">
        <v>650</v>
      </c>
      <c r="R10" s="52"/>
      <c r="S10" s="52"/>
    </row>
    <row r="11" spans="1:19" x14ac:dyDescent="0.25">
      <c r="C11" s="112"/>
      <c r="D11" s="112"/>
      <c r="G11" s="111" t="s">
        <v>15</v>
      </c>
      <c r="H11" s="111"/>
      <c r="I11" s="112"/>
      <c r="J11" s="112"/>
      <c r="K11" s="112"/>
      <c r="L11" s="111"/>
      <c r="M11" s="112"/>
      <c r="N11" s="112"/>
      <c r="O11" s="112"/>
      <c r="Q11" s="112"/>
      <c r="R11" s="112"/>
      <c r="S11" s="112"/>
    </row>
    <row r="12" spans="1:19" x14ac:dyDescent="0.25">
      <c r="C12" s="111" t="s">
        <v>16</v>
      </c>
      <c r="D12" s="111" t="s">
        <v>16</v>
      </c>
      <c r="E12" s="111" t="s">
        <v>16</v>
      </c>
      <c r="F12" s="111" t="s">
        <v>16</v>
      </c>
      <c r="G12" s="111" t="s">
        <v>17</v>
      </c>
      <c r="H12" s="111"/>
      <c r="L12" s="111"/>
    </row>
    <row r="13" spans="1:19" x14ac:dyDescent="0.25">
      <c r="B13" s="4" t="s">
        <v>18</v>
      </c>
      <c r="C13" s="4" t="s">
        <v>598</v>
      </c>
      <c r="D13" s="4" t="s">
        <v>649</v>
      </c>
      <c r="E13" s="4" t="str">
        <f>C13</f>
        <v>OF 12-31-15</v>
      </c>
      <c r="F13" s="4" t="str">
        <f>D13</f>
        <v>OF 12-31-16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5" spans="1:19" x14ac:dyDescent="0.25">
      <c r="A15" s="167">
        <v>1</v>
      </c>
      <c r="B15" s="50" t="s">
        <v>758</v>
      </c>
      <c r="C15" s="50"/>
      <c r="D15" s="50"/>
      <c r="E15" s="50"/>
      <c r="F15" s="114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x14ac:dyDescent="0.25">
      <c r="A16" s="168">
        <f t="shared" ref="A16:A63" si="0">A15+1</f>
        <v>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x14ac:dyDescent="0.25">
      <c r="A17" s="168">
        <f t="shared" si="0"/>
        <v>3</v>
      </c>
      <c r="B17" s="50" t="s">
        <v>757</v>
      </c>
      <c r="C17" s="50">
        <f t="shared" ref="C17" si="1">SUM(M17:O17)</f>
        <v>16140</v>
      </c>
      <c r="D17" s="50">
        <f t="shared" ref="D17:D56" si="2">SUM(Q17:S17)</f>
        <v>4708</v>
      </c>
      <c r="E17" s="50"/>
      <c r="F17" s="50"/>
      <c r="G17" s="50">
        <f t="shared" ref="G17:G56" si="3">ROUND(SUM(C17:F17)/2,0)</f>
        <v>10424</v>
      </c>
      <c r="H17" s="169" t="str">
        <f>IF((SUM(I17:K17)-G17)&gt;1,"E"," ")</f>
        <v xml:space="preserve"> </v>
      </c>
      <c r="I17" s="50">
        <f>(M17+Q17)/2</f>
        <v>0</v>
      </c>
      <c r="J17" s="50">
        <f>(N17+R17)/2</f>
        <v>4394</v>
      </c>
      <c r="K17" s="50">
        <f>(O17+S17)/2</f>
        <v>6030</v>
      </c>
      <c r="L17" s="50"/>
      <c r="M17" s="27">
        <f>SUMIF(WPCO_1901001!$A$30:$A$50,$B17,WPCO_1901001!$K$30:$K$50)</f>
        <v>0</v>
      </c>
      <c r="N17" s="27">
        <f>SUMIF(WPCO_1901001!$A$51:$A$69,$B17,WPCO_1901001!$K$51:$K$69)</f>
        <v>6464</v>
      </c>
      <c r="O17" s="27">
        <f>SUMIF(WPCO_1901001!$A$3:$A$29,$B17,WPCO_1901001!$K$3:$K$29)</f>
        <v>9676</v>
      </c>
      <c r="P17" s="50"/>
      <c r="Q17" s="27">
        <f>SUMIF(WPCO_1901001!$A$30:$A$50,$B17,WPCO_1901001!$L$30:$L$50)</f>
        <v>0</v>
      </c>
      <c r="R17" s="27">
        <f>SUMIF(WPCO_1901001!$A$51:$A$69,$B17,WPCO_1901001!$L$51:$L$69)</f>
        <v>2324</v>
      </c>
      <c r="S17" s="27">
        <f>SUMIF(WPCO_1901001!$A$3:$A$29,$B17,WPCO_1901001!$L$3:$L$29)</f>
        <v>2384</v>
      </c>
    </row>
    <row r="18" spans="1:19" x14ac:dyDescent="0.25">
      <c r="A18" s="168">
        <f t="shared" si="0"/>
        <v>4</v>
      </c>
      <c r="B18" s="50" t="s">
        <v>1398</v>
      </c>
      <c r="C18" s="50">
        <f t="shared" ref="C18" si="4">SUM(M18:O18)</f>
        <v>0</v>
      </c>
      <c r="D18" s="50">
        <f t="shared" si="2"/>
        <v>516029.15</v>
      </c>
      <c r="E18" s="50"/>
      <c r="F18" s="50"/>
      <c r="G18" s="50">
        <f t="shared" ref="G18" si="5">ROUND(SUM(C18:F18)/2,0)</f>
        <v>258015</v>
      </c>
      <c r="H18" s="169" t="str">
        <f t="shared" ref="H18" si="6">IF((SUM(I18:K18)-G18)&gt;1,"E"," ")</f>
        <v xml:space="preserve"> </v>
      </c>
      <c r="I18" s="50">
        <f t="shared" ref="I18:K33" si="7">(M18+Q18)/2</f>
        <v>258014.57500000001</v>
      </c>
      <c r="J18" s="50">
        <f t="shared" si="7"/>
        <v>0</v>
      </c>
      <c r="K18" s="50">
        <f t="shared" si="7"/>
        <v>0</v>
      </c>
      <c r="L18" s="50"/>
      <c r="M18" s="27">
        <f>SUMIF(WPCO_1901001!$A$30:$A$50,$B18,WPCO_1901001!$K$30:$K$50)</f>
        <v>0</v>
      </c>
      <c r="N18" s="27">
        <f>SUMIF(WPCO_1901001!$A$51:$A$69,$B18,WPCO_1901001!$K$51:$K$69)</f>
        <v>0</v>
      </c>
      <c r="O18" s="27">
        <f>SUMIF(WPCO_1901001!$A$3:$A$29,$B18,WPCO_1901001!$K$3:$K$29)</f>
        <v>0</v>
      </c>
      <c r="P18" s="50"/>
      <c r="Q18" s="27">
        <f>SUMIF(WPCO_1901001!$A$30:$A$50,$B18,WPCO_1901001!$L$30:$L$50)</f>
        <v>516029.15</v>
      </c>
      <c r="R18" s="27">
        <f>SUMIF(WPCO_1901001!$A$51:$A$69,$B18,WPCO_1901001!$L$51:$L$69)</f>
        <v>0</v>
      </c>
      <c r="S18" s="27">
        <f>SUMIF(WPCO_1901001!$A$3:$A$29,$B18,WPCO_1901001!$L$3:$L$29)</f>
        <v>0</v>
      </c>
    </row>
    <row r="19" spans="1:19" x14ac:dyDescent="0.25">
      <c r="A19" s="168">
        <f t="shared" si="0"/>
        <v>5</v>
      </c>
      <c r="B19" s="50" t="s">
        <v>756</v>
      </c>
      <c r="C19" s="50">
        <f t="shared" ref="C19:C56" si="8">SUM(M19:O19)</f>
        <v>828055.99</v>
      </c>
      <c r="D19" s="50">
        <f t="shared" si="2"/>
        <v>852944.80999999994</v>
      </c>
      <c r="E19" s="50"/>
      <c r="F19" s="50"/>
      <c r="G19" s="50">
        <f t="shared" si="3"/>
        <v>840500</v>
      </c>
      <c r="H19" s="169" t="str">
        <f t="shared" ref="H19:H56" si="9">IF((SUM(I19:K19)-G19)&gt;1,"E"," ")</f>
        <v xml:space="preserve"> </v>
      </c>
      <c r="I19" s="50">
        <f t="shared" si="7"/>
        <v>105405.33500000001</v>
      </c>
      <c r="J19" s="50">
        <f t="shared" si="7"/>
        <v>294768.67</v>
      </c>
      <c r="K19" s="50">
        <f t="shared" si="7"/>
        <v>440326.39499999996</v>
      </c>
      <c r="L19" s="50"/>
      <c r="M19" s="27">
        <f>SUMIF(WPCO_1901001!$A$30:$A$50,$B19,WPCO_1901001!$K$30:$K$50)</f>
        <v>116491.32</v>
      </c>
      <c r="N19" s="27">
        <f>SUMIF(WPCO_1901001!$A$51:$A$69,$B19,WPCO_1901001!$K$51:$K$69)</f>
        <v>292191.34999999998</v>
      </c>
      <c r="O19" s="27">
        <f>SUMIF(WPCO_1901001!$A$3:$A$29,$B19,WPCO_1901001!$K$3:$K$29)</f>
        <v>419373.31999999995</v>
      </c>
      <c r="P19" s="50"/>
      <c r="Q19" s="27">
        <f>SUMIF(WPCO_1901001!$A$30:$A$50,$B19,WPCO_1901001!$L$30:$L$50)</f>
        <v>94319.35</v>
      </c>
      <c r="R19" s="27">
        <f>SUMIF(WPCO_1901001!$A$51:$A$69,$B19,WPCO_1901001!$L$51:$L$69)</f>
        <v>297345.99</v>
      </c>
      <c r="S19" s="27">
        <f>SUMIF(WPCO_1901001!$A$3:$A$29,$B19,WPCO_1901001!$L$3:$L$29)</f>
        <v>461279.47</v>
      </c>
    </row>
    <row r="20" spans="1:19" x14ac:dyDescent="0.25">
      <c r="A20" s="168">
        <f t="shared" si="0"/>
        <v>6</v>
      </c>
      <c r="B20" s="50" t="s">
        <v>1023</v>
      </c>
      <c r="C20" s="50">
        <f t="shared" si="8"/>
        <v>1074224.94</v>
      </c>
      <c r="D20" s="50">
        <f t="shared" si="2"/>
        <v>1336502.55</v>
      </c>
      <c r="E20" s="50"/>
      <c r="F20" s="50"/>
      <c r="G20" s="50">
        <f t="shared" si="3"/>
        <v>1205364</v>
      </c>
      <c r="H20" s="169" t="str">
        <f t="shared" si="9"/>
        <v xml:space="preserve"> </v>
      </c>
      <c r="I20" s="50">
        <f t="shared" si="7"/>
        <v>0</v>
      </c>
      <c r="J20" s="50">
        <f t="shared" si="7"/>
        <v>549356.02</v>
      </c>
      <c r="K20" s="50">
        <f t="shared" si="7"/>
        <v>656007.72499999998</v>
      </c>
      <c r="L20" s="50"/>
      <c r="M20" s="27">
        <f>SUMIF(WPCO_1901001!$A$30:$A$50,$B20,WPCO_1901001!$K$30:$K$50)</f>
        <v>0</v>
      </c>
      <c r="N20" s="27">
        <f>SUMIF(WPCO_1901001!$A$51:$A$69,$B20,WPCO_1901001!$K$51:$K$69)</f>
        <v>573677.87</v>
      </c>
      <c r="O20" s="27">
        <f>SUMIF(WPCO_1901001!$A$3:$A$29,$B20,WPCO_1901001!$K$3:$K$29)</f>
        <v>500547.07</v>
      </c>
      <c r="P20" s="50"/>
      <c r="Q20" s="27">
        <f>SUMIF(WPCO_1901001!$A$30:$A$50,$B20,WPCO_1901001!$L$30:$L$50)</f>
        <v>0</v>
      </c>
      <c r="R20" s="27">
        <f>SUMIF(WPCO_1901001!$A$51:$A$69,$B20,WPCO_1901001!$L$51:$L$69)</f>
        <v>525034.17000000004</v>
      </c>
      <c r="S20" s="27">
        <f>SUMIF(WPCO_1901001!$A$3:$A$29,$B20,WPCO_1901001!$L$3:$L$29)</f>
        <v>811468.38</v>
      </c>
    </row>
    <row r="21" spans="1:19" x14ac:dyDescent="0.25">
      <c r="A21" s="168">
        <f t="shared" si="0"/>
        <v>7</v>
      </c>
      <c r="B21" s="50" t="s">
        <v>1492</v>
      </c>
      <c r="C21" s="50">
        <f t="shared" si="8"/>
        <v>0</v>
      </c>
      <c r="D21" s="50">
        <f t="shared" si="2"/>
        <v>0</v>
      </c>
      <c r="E21" s="50"/>
      <c r="F21" s="50"/>
      <c r="G21" s="50">
        <f t="shared" si="3"/>
        <v>0</v>
      </c>
      <c r="H21" s="169" t="str">
        <f t="shared" si="9"/>
        <v xml:space="preserve"> </v>
      </c>
      <c r="I21" s="50">
        <f t="shared" si="7"/>
        <v>0</v>
      </c>
      <c r="J21" s="50">
        <f t="shared" si="7"/>
        <v>0</v>
      </c>
      <c r="K21" s="50">
        <f t="shared" si="7"/>
        <v>0</v>
      </c>
      <c r="L21" s="50"/>
      <c r="M21" s="27">
        <f>SUMIF(WPCO_1901001!$A$30:$A$50,$B21,WPCO_1901001!$K$30:$K$50)</f>
        <v>0</v>
      </c>
      <c r="N21" s="27">
        <f>SUMIF(WPCO_1901001!$A$51:$A$69,$B21,WPCO_1901001!$K$51:$K$69)</f>
        <v>0</v>
      </c>
      <c r="O21" s="27">
        <f>SUMIF(WPCO_1901001!$A$3:$A$29,$B21,WPCO_1901001!$K$3:$K$29)</f>
        <v>0</v>
      </c>
      <c r="P21" s="50"/>
      <c r="Q21" s="27">
        <f>SUMIF(WPCO_1901001!$A$30:$A$50,$B21,WPCO_1901001!$L$30:$L$50)</f>
        <v>0</v>
      </c>
      <c r="R21" s="27">
        <f>SUMIF(WPCO_1901001!$A$51:$A$69,$B21,WPCO_1901001!$L$51:$L$69)</f>
        <v>0</v>
      </c>
      <c r="S21" s="27">
        <f>SUMIF(WPCO_1901001!$A$3:$A$29,$B21,WPCO_1901001!$L$3:$L$29)</f>
        <v>0</v>
      </c>
    </row>
    <row r="22" spans="1:19" x14ac:dyDescent="0.25">
      <c r="A22" s="168">
        <f t="shared" si="0"/>
        <v>8</v>
      </c>
      <c r="B22" s="50" t="s">
        <v>1493</v>
      </c>
      <c r="C22" s="50">
        <f t="shared" si="8"/>
        <v>0</v>
      </c>
      <c r="D22" s="50">
        <f t="shared" si="2"/>
        <v>0</v>
      </c>
      <c r="E22" s="50"/>
      <c r="F22" s="50"/>
      <c r="G22" s="50">
        <f t="shared" si="3"/>
        <v>0</v>
      </c>
      <c r="H22" s="169" t="str">
        <f t="shared" si="9"/>
        <v xml:space="preserve"> 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50"/>
      <c r="M22" s="27">
        <f>SUMIF(WPCO_1901001!$A$30:$A$50,$B22,WPCO_1901001!$K$30:$K$50)</f>
        <v>0</v>
      </c>
      <c r="N22" s="27">
        <f>SUMIF(WPCO_1901001!$A$51:$A$69,$B22,WPCO_1901001!$K$51:$K$69)</f>
        <v>0</v>
      </c>
      <c r="O22" s="27">
        <f>SUMIF(WPCO_1901001!$A$3:$A$29,$B22,WPCO_1901001!$K$3:$K$29)</f>
        <v>0</v>
      </c>
      <c r="P22" s="50"/>
      <c r="Q22" s="27">
        <f>SUMIF(WPCO_1901001!$A$30:$A$50,$B22,WPCO_1901001!$L$30:$L$50)</f>
        <v>0</v>
      </c>
      <c r="R22" s="27">
        <f>SUMIF(WPCO_1901001!$A$51:$A$69,$B22,WPCO_1901001!$L$51:$L$69)</f>
        <v>0</v>
      </c>
      <c r="S22" s="27">
        <f>SUMIF(WPCO_1901001!$A$3:$A$29,$B22,WPCO_1901001!$L$3:$L$29)</f>
        <v>0</v>
      </c>
    </row>
    <row r="23" spans="1:19" x14ac:dyDescent="0.25">
      <c r="A23" s="168">
        <f t="shared" si="0"/>
        <v>9</v>
      </c>
      <c r="B23" s="50" t="s">
        <v>744</v>
      </c>
      <c r="C23" s="50">
        <f t="shared" si="8"/>
        <v>105258.99</v>
      </c>
      <c r="D23" s="50">
        <f t="shared" si="2"/>
        <v>136846.94999999998</v>
      </c>
      <c r="E23" s="50"/>
      <c r="F23" s="50"/>
      <c r="G23" s="50">
        <f t="shared" si="3"/>
        <v>121053</v>
      </c>
      <c r="H23" s="169" t="str">
        <f t="shared" si="9"/>
        <v xml:space="preserve"> </v>
      </c>
      <c r="I23" s="50">
        <f t="shared" si="7"/>
        <v>0</v>
      </c>
      <c r="J23" s="50">
        <f t="shared" si="7"/>
        <v>-0.01</v>
      </c>
      <c r="K23" s="50">
        <f t="shared" si="7"/>
        <v>121052.98</v>
      </c>
      <c r="L23" s="50"/>
      <c r="M23" s="27">
        <f>SUMIF(WPCO_1901001!$A$30:$A$50,$B23,WPCO_1901001!$K$30:$K$50)</f>
        <v>0</v>
      </c>
      <c r="N23" s="27">
        <f>SUMIF(WPCO_1901001!$A$51:$A$69,$B23,WPCO_1901001!$K$51:$K$69)</f>
        <v>-0.01</v>
      </c>
      <c r="O23" s="27">
        <f>SUMIF(WPCO_1901001!$A$3:$A$29,$B23,WPCO_1901001!$K$3:$K$29)</f>
        <v>105259</v>
      </c>
      <c r="P23" s="50"/>
      <c r="Q23" s="27">
        <f>SUMIF(WPCO_1901001!$A$30:$A$50,$B23,WPCO_1901001!$L$30:$L$50)</f>
        <v>0</v>
      </c>
      <c r="R23" s="27">
        <f>SUMIF(WPCO_1901001!$A$51:$A$69,$B23,WPCO_1901001!$L$51:$L$69)</f>
        <v>-0.01</v>
      </c>
      <c r="S23" s="27">
        <f>SUMIF(WPCO_1901001!$A$3:$A$29,$B23,WPCO_1901001!$L$3:$L$29)</f>
        <v>136846.96</v>
      </c>
    </row>
    <row r="24" spans="1:19" x14ac:dyDescent="0.25">
      <c r="A24" s="168">
        <f t="shared" si="0"/>
        <v>10</v>
      </c>
      <c r="B24" s="50" t="s">
        <v>739</v>
      </c>
      <c r="C24" s="50">
        <f t="shared" si="8"/>
        <v>2101.4499999999998</v>
      </c>
      <c r="D24" s="50">
        <f t="shared" si="2"/>
        <v>3295</v>
      </c>
      <c r="E24" s="50"/>
      <c r="F24" s="50"/>
      <c r="G24" s="50">
        <f t="shared" si="3"/>
        <v>2698</v>
      </c>
      <c r="H24" s="169" t="str">
        <f t="shared" si="9"/>
        <v xml:space="preserve"> </v>
      </c>
      <c r="I24" s="50">
        <f t="shared" si="7"/>
        <v>0</v>
      </c>
      <c r="J24" s="50">
        <f t="shared" si="7"/>
        <v>0</v>
      </c>
      <c r="K24" s="50">
        <f t="shared" si="7"/>
        <v>2698.2249999999999</v>
      </c>
      <c r="L24" s="50"/>
      <c r="M24" s="27">
        <f>SUMIF(WPCO_1901001!$A$30:$A$50,$B24,WPCO_1901001!$K$30:$K$50)</f>
        <v>0</v>
      </c>
      <c r="N24" s="27">
        <f>SUMIF(WPCO_1901001!$A$51:$A$69,$B24,WPCO_1901001!$K$51:$K$69)</f>
        <v>0</v>
      </c>
      <c r="O24" s="27">
        <f>SUMIF(WPCO_1901001!$A$3:$A$29,$B24,WPCO_1901001!$K$3:$K$29)</f>
        <v>2101.4499999999998</v>
      </c>
      <c r="P24" s="50"/>
      <c r="Q24" s="27">
        <f>SUMIF(WPCO_1901001!$A$30:$A$50,$B24,WPCO_1901001!$L$30:$L$50)</f>
        <v>0</v>
      </c>
      <c r="R24" s="27">
        <f>SUMIF(WPCO_1901001!$A$51:$A$69,$B24,WPCO_1901001!$L$51:$L$69)</f>
        <v>0</v>
      </c>
      <c r="S24" s="27">
        <f>SUMIF(WPCO_1901001!$A$3:$A$29,$B24,WPCO_1901001!$L$3:$L$29)</f>
        <v>3295</v>
      </c>
    </row>
    <row r="25" spans="1:19" x14ac:dyDescent="0.25">
      <c r="A25" s="168">
        <f t="shared" si="0"/>
        <v>11</v>
      </c>
      <c r="B25" s="50" t="s">
        <v>738</v>
      </c>
      <c r="C25" s="50">
        <f t="shared" si="8"/>
        <v>116824.95</v>
      </c>
      <c r="D25" s="50">
        <f t="shared" si="2"/>
        <v>59583.79</v>
      </c>
      <c r="E25" s="50"/>
      <c r="F25" s="50"/>
      <c r="G25" s="50">
        <f t="shared" si="3"/>
        <v>88204</v>
      </c>
      <c r="H25" s="169" t="str">
        <f t="shared" si="9"/>
        <v xml:space="preserve"> </v>
      </c>
      <c r="I25" s="50">
        <f t="shared" si="7"/>
        <v>0</v>
      </c>
      <c r="J25" s="50">
        <f t="shared" si="7"/>
        <v>0</v>
      </c>
      <c r="K25" s="50">
        <f t="shared" si="7"/>
        <v>88204.37</v>
      </c>
      <c r="L25" s="50"/>
      <c r="M25" s="27">
        <f>SUMIF(WPCO_1901001!$A$30:$A$50,$B25,WPCO_1901001!$K$30:$K$50)</f>
        <v>0</v>
      </c>
      <c r="N25" s="27">
        <f>SUMIF(WPCO_1901001!$A$51:$A$69,$B25,WPCO_1901001!$K$51:$K$69)</f>
        <v>0</v>
      </c>
      <c r="O25" s="27">
        <f>SUMIF(WPCO_1901001!$A$3:$A$29,$B25,WPCO_1901001!$K$3:$K$29)</f>
        <v>116824.95</v>
      </c>
      <c r="P25" s="50"/>
      <c r="Q25" s="27">
        <f>SUMIF(WPCO_1901001!$A$30:$A$50,$B25,WPCO_1901001!$L$30:$L$50)</f>
        <v>0</v>
      </c>
      <c r="R25" s="27">
        <f>SUMIF(WPCO_1901001!$A$51:$A$69,$B25,WPCO_1901001!$L$51:$L$69)</f>
        <v>0</v>
      </c>
      <c r="S25" s="27">
        <f>SUMIF(WPCO_1901001!$A$3:$A$29,$B25,WPCO_1901001!$L$3:$L$29)</f>
        <v>59583.79</v>
      </c>
    </row>
    <row r="26" spans="1:19" x14ac:dyDescent="0.25">
      <c r="A26" s="168">
        <f t="shared" si="0"/>
        <v>12</v>
      </c>
      <c r="B26" s="50" t="s">
        <v>745</v>
      </c>
      <c r="C26" s="50">
        <f t="shared" si="8"/>
        <v>4029.9</v>
      </c>
      <c r="D26" s="50">
        <f t="shared" si="2"/>
        <v>-49812</v>
      </c>
      <c r="E26" s="50"/>
      <c r="F26" s="50"/>
      <c r="G26" s="50">
        <f t="shared" si="3"/>
        <v>-22891</v>
      </c>
      <c r="H26" s="169" t="str">
        <f t="shared" si="9"/>
        <v xml:space="preserve"> </v>
      </c>
      <c r="I26" s="50">
        <f t="shared" si="7"/>
        <v>-22891.05</v>
      </c>
      <c r="J26" s="50">
        <f t="shared" si="7"/>
        <v>0</v>
      </c>
      <c r="K26" s="50">
        <f t="shared" si="7"/>
        <v>0</v>
      </c>
      <c r="L26" s="50"/>
      <c r="M26" s="27">
        <f>SUMIF(WPCO_1901001!$A$30:$A$50,$B26,WPCO_1901001!$K$30:$K$50)</f>
        <v>4029.9</v>
      </c>
      <c r="N26" s="27">
        <f>SUMIF(WPCO_1901001!$A$51:$A$69,$B26,WPCO_1901001!$K$51:$K$69)</f>
        <v>0</v>
      </c>
      <c r="O26" s="27">
        <f>SUMIF(WPCO_1901001!$A$3:$A$29,$B26,WPCO_1901001!$K$3:$K$29)</f>
        <v>0</v>
      </c>
      <c r="P26" s="50"/>
      <c r="Q26" s="27">
        <f>SUMIF(WPCO_1901001!$A$30:$A$50,$B26,WPCO_1901001!$L$30:$L$50)</f>
        <v>-49812</v>
      </c>
      <c r="R26" s="27">
        <f>SUMIF(WPCO_1901001!$A$51:$A$69,$B26,WPCO_1901001!$L$51:$L$69)</f>
        <v>0</v>
      </c>
      <c r="S26" s="27">
        <f>SUMIF(WPCO_1901001!$A$3:$A$29,$B26,WPCO_1901001!$L$3:$L$29)</f>
        <v>0</v>
      </c>
    </row>
    <row r="27" spans="1:19" x14ac:dyDescent="0.25">
      <c r="A27" s="168">
        <f t="shared" si="0"/>
        <v>13</v>
      </c>
      <c r="B27" s="50" t="s">
        <v>737</v>
      </c>
      <c r="C27" s="50">
        <f t="shared" si="8"/>
        <v>613.20000000000005</v>
      </c>
      <c r="D27" s="50">
        <f t="shared" si="2"/>
        <v>260.75</v>
      </c>
      <c r="E27" s="50"/>
      <c r="F27" s="50"/>
      <c r="G27" s="50">
        <f t="shared" si="3"/>
        <v>437</v>
      </c>
      <c r="H27" s="169" t="str">
        <f t="shared" si="9"/>
        <v xml:space="preserve"> </v>
      </c>
      <c r="I27" s="50">
        <f t="shared" si="7"/>
        <v>436.97500000000002</v>
      </c>
      <c r="J27" s="50">
        <f t="shared" si="7"/>
        <v>0</v>
      </c>
      <c r="K27" s="50">
        <f t="shared" si="7"/>
        <v>0</v>
      </c>
      <c r="L27" s="50"/>
      <c r="M27" s="27">
        <f>SUMIF(WPCO_1901001!$A$30:$A$50,$B27,WPCO_1901001!$K$30:$K$50)</f>
        <v>613.20000000000005</v>
      </c>
      <c r="N27" s="27">
        <f>SUMIF(WPCO_1901001!$A$51:$A$69,$B27,WPCO_1901001!$K$51:$K$69)</f>
        <v>0</v>
      </c>
      <c r="O27" s="27">
        <f>SUMIF(WPCO_1901001!$A$3:$A$29,$B27,WPCO_1901001!$K$3:$K$29)</f>
        <v>0</v>
      </c>
      <c r="P27" s="50"/>
      <c r="Q27" s="27">
        <f>SUMIF(WPCO_1901001!$A$30:$A$50,$B27,WPCO_1901001!$L$30:$L$50)</f>
        <v>260.75</v>
      </c>
      <c r="R27" s="27">
        <f>SUMIF(WPCO_1901001!$A$51:$A$69,$B27,WPCO_1901001!$L$51:$L$69)</f>
        <v>0</v>
      </c>
      <c r="S27" s="27">
        <f>SUMIF(WPCO_1901001!$A$3:$A$29,$B27,WPCO_1901001!$L$3:$L$29)</f>
        <v>0</v>
      </c>
    </row>
    <row r="28" spans="1:19" x14ac:dyDescent="0.25">
      <c r="A28" s="168">
        <f t="shared" si="0"/>
        <v>14</v>
      </c>
      <c r="B28" s="50" t="s">
        <v>736</v>
      </c>
      <c r="C28" s="50">
        <f t="shared" si="8"/>
        <v>-53.2</v>
      </c>
      <c r="D28" s="50">
        <f t="shared" si="2"/>
        <v>-1.4</v>
      </c>
      <c r="E28" s="50"/>
      <c r="F28" s="50"/>
      <c r="G28" s="50">
        <f t="shared" si="3"/>
        <v>-27</v>
      </c>
      <c r="H28" s="169" t="str">
        <f t="shared" si="9"/>
        <v xml:space="preserve"> </v>
      </c>
      <c r="I28" s="50">
        <f t="shared" si="7"/>
        <v>-27.3</v>
      </c>
      <c r="J28" s="50">
        <f t="shared" si="7"/>
        <v>0</v>
      </c>
      <c r="K28" s="50">
        <f t="shared" si="7"/>
        <v>0</v>
      </c>
      <c r="L28" s="50"/>
      <c r="M28" s="27">
        <f>SUMIF(WPCO_1901001!$A$30:$A$50,$B28,WPCO_1901001!$K$30:$K$50)</f>
        <v>-53.2</v>
      </c>
      <c r="N28" s="27">
        <f>SUMIF(WPCO_1901001!$A$51:$A$69,$B28,WPCO_1901001!$K$51:$K$69)</f>
        <v>0</v>
      </c>
      <c r="O28" s="27">
        <f>SUMIF(WPCO_1901001!$A$3:$A$29,$B28,WPCO_1901001!$K$3:$K$29)</f>
        <v>0</v>
      </c>
      <c r="P28" s="50"/>
      <c r="Q28" s="27">
        <f>SUMIF(WPCO_1901001!$A$30:$A$50,$B28,WPCO_1901001!$L$30:$L$50)</f>
        <v>-1.4</v>
      </c>
      <c r="R28" s="27">
        <f>SUMIF(WPCO_1901001!$A$51:$A$69,$B28,WPCO_1901001!$L$51:$L$69)</f>
        <v>0</v>
      </c>
      <c r="S28" s="27">
        <f>SUMIF(WPCO_1901001!$A$3:$A$29,$B28,WPCO_1901001!$L$3:$L$29)</f>
        <v>0</v>
      </c>
    </row>
    <row r="29" spans="1:19" x14ac:dyDescent="0.25">
      <c r="A29" s="168">
        <f t="shared" si="0"/>
        <v>15</v>
      </c>
      <c r="B29" s="50" t="s">
        <v>735</v>
      </c>
      <c r="C29" s="50">
        <f t="shared" si="8"/>
        <v>0</v>
      </c>
      <c r="D29" s="50">
        <f t="shared" si="2"/>
        <v>0</v>
      </c>
      <c r="E29" s="50"/>
      <c r="F29" s="50"/>
      <c r="G29" s="50">
        <f t="shared" si="3"/>
        <v>0</v>
      </c>
      <c r="H29" s="169" t="str">
        <f t="shared" si="9"/>
        <v xml:space="preserve"> </v>
      </c>
      <c r="I29" s="50">
        <f t="shared" si="7"/>
        <v>0</v>
      </c>
      <c r="J29" s="50">
        <f t="shared" si="7"/>
        <v>0</v>
      </c>
      <c r="K29" s="50">
        <f t="shared" si="7"/>
        <v>0</v>
      </c>
      <c r="L29" s="50"/>
      <c r="M29" s="27">
        <f>SUMIF(WPCO_1901001!$A$30:$A$50,$B29,WPCO_1901001!$K$30:$K$50)</f>
        <v>0</v>
      </c>
      <c r="N29" s="27">
        <f>SUMIF(WPCO_1901001!$A$51:$A$69,$B29,WPCO_1901001!$K$51:$K$69)</f>
        <v>0</v>
      </c>
      <c r="O29" s="27">
        <f>SUMIF(WPCO_1901001!$A$3:$A$29,$B29,WPCO_1901001!$K$3:$K$29)</f>
        <v>0</v>
      </c>
      <c r="P29" s="50"/>
      <c r="Q29" s="27">
        <f>SUMIF(WPCO_1901001!$A$30:$A$50,$B29,WPCO_1901001!$L$30:$L$50)</f>
        <v>0</v>
      </c>
      <c r="R29" s="27">
        <f>SUMIF(WPCO_1901001!$A$51:$A$69,$B29,WPCO_1901001!$L$51:$L$69)</f>
        <v>0</v>
      </c>
      <c r="S29" s="27">
        <f>SUMIF(WPCO_1901001!$A$3:$A$29,$B29,WPCO_1901001!$L$3:$L$29)</f>
        <v>0</v>
      </c>
    </row>
    <row r="30" spans="1:19" x14ac:dyDescent="0.25">
      <c r="A30" s="168">
        <f t="shared" si="0"/>
        <v>16</v>
      </c>
      <c r="B30" s="50" t="s">
        <v>734</v>
      </c>
      <c r="C30" s="50">
        <f t="shared" si="8"/>
        <v>282485.19999999995</v>
      </c>
      <c r="D30" s="50">
        <f t="shared" si="2"/>
        <v>261314.18999999997</v>
      </c>
      <c r="E30" s="50"/>
      <c r="F30" s="50"/>
      <c r="G30" s="50">
        <f t="shared" si="3"/>
        <v>271900</v>
      </c>
      <c r="H30" s="169" t="str">
        <f t="shared" si="9"/>
        <v xml:space="preserve"> </v>
      </c>
      <c r="I30" s="50">
        <f t="shared" si="7"/>
        <v>0</v>
      </c>
      <c r="J30" s="50">
        <f t="shared" si="7"/>
        <v>-1296.21</v>
      </c>
      <c r="K30" s="50">
        <f t="shared" si="7"/>
        <v>273195.90499999997</v>
      </c>
      <c r="L30" s="50"/>
      <c r="M30" s="27">
        <f>SUMIF(WPCO_1901001!$A$30:$A$50,$B30,WPCO_1901001!$K$30:$K$50)</f>
        <v>0</v>
      </c>
      <c r="N30" s="27">
        <f>SUMIF(WPCO_1901001!$A$51:$A$69,$B30,WPCO_1901001!$K$51:$K$69)</f>
        <v>-3968.03</v>
      </c>
      <c r="O30" s="27">
        <f>SUMIF(WPCO_1901001!$A$3:$A$29,$B30,WPCO_1901001!$K$3:$K$29)</f>
        <v>286453.23</v>
      </c>
      <c r="P30" s="50"/>
      <c r="Q30" s="27">
        <f>SUMIF(WPCO_1901001!$A$30:$A$50,$B30,WPCO_1901001!$L$30:$L$50)</f>
        <v>0</v>
      </c>
      <c r="R30" s="27">
        <f>SUMIF(WPCO_1901001!$A$51:$A$69,$B30,WPCO_1901001!$L$51:$L$69)</f>
        <v>1375.61</v>
      </c>
      <c r="S30" s="27">
        <f>SUMIF(WPCO_1901001!$A$3:$A$29,$B30,WPCO_1901001!$L$3:$L$29)</f>
        <v>259938.58</v>
      </c>
    </row>
    <row r="31" spans="1:19" x14ac:dyDescent="0.25">
      <c r="A31" s="168">
        <f t="shared" si="0"/>
        <v>17</v>
      </c>
      <c r="B31" s="50" t="s">
        <v>732</v>
      </c>
      <c r="C31" s="50">
        <f t="shared" si="8"/>
        <v>82436.53</v>
      </c>
      <c r="D31" s="50">
        <f t="shared" si="2"/>
        <v>88638.69</v>
      </c>
      <c r="E31" s="50"/>
      <c r="F31" s="50"/>
      <c r="G31" s="50">
        <f t="shared" si="3"/>
        <v>85538</v>
      </c>
      <c r="H31" s="169" t="str">
        <f t="shared" si="9"/>
        <v xml:space="preserve"> </v>
      </c>
      <c r="I31" s="50">
        <f t="shared" si="7"/>
        <v>0</v>
      </c>
      <c r="J31" s="50">
        <f t="shared" si="7"/>
        <v>-4156</v>
      </c>
      <c r="K31" s="50">
        <f t="shared" si="7"/>
        <v>89693.61</v>
      </c>
      <c r="L31" s="50"/>
      <c r="M31" s="27">
        <f>SUMIF(WPCO_1901001!$A$30:$A$50,$B31,WPCO_1901001!$K$30:$K$50)</f>
        <v>0</v>
      </c>
      <c r="N31" s="27">
        <f>SUMIF(WPCO_1901001!$A$51:$A$69,$B31,WPCO_1901001!$K$51:$K$69)</f>
        <v>-4156</v>
      </c>
      <c r="O31" s="27">
        <f>SUMIF(WPCO_1901001!$A$3:$A$29,$B31,WPCO_1901001!$K$3:$K$29)</f>
        <v>86592.53</v>
      </c>
      <c r="P31" s="50"/>
      <c r="Q31" s="27">
        <f>SUMIF(WPCO_1901001!$A$30:$A$50,$B31,WPCO_1901001!$L$30:$L$50)</f>
        <v>0</v>
      </c>
      <c r="R31" s="27">
        <f>SUMIF(WPCO_1901001!$A$51:$A$69,$B31,WPCO_1901001!$L$51:$L$69)</f>
        <v>-4156</v>
      </c>
      <c r="S31" s="27">
        <f>SUMIF(WPCO_1901001!$A$3:$A$29,$B31,WPCO_1901001!$L$3:$L$29)</f>
        <v>92794.69</v>
      </c>
    </row>
    <row r="32" spans="1:19" x14ac:dyDescent="0.25">
      <c r="A32" s="168">
        <f t="shared" si="0"/>
        <v>18</v>
      </c>
      <c r="B32" s="50" t="s">
        <v>730</v>
      </c>
      <c r="C32" s="50">
        <f t="shared" si="8"/>
        <v>157063.20000000001</v>
      </c>
      <c r="D32" s="50">
        <f t="shared" si="2"/>
        <v>0</v>
      </c>
      <c r="E32" s="50"/>
      <c r="F32" s="50"/>
      <c r="G32" s="50">
        <f t="shared" si="3"/>
        <v>78532</v>
      </c>
      <c r="H32" s="169" t="str">
        <f t="shared" si="9"/>
        <v xml:space="preserve"> </v>
      </c>
      <c r="I32" s="50">
        <f t="shared" si="7"/>
        <v>0</v>
      </c>
      <c r="J32" s="50">
        <f t="shared" si="7"/>
        <v>0</v>
      </c>
      <c r="K32" s="50">
        <f t="shared" si="7"/>
        <v>78531.600000000006</v>
      </c>
      <c r="L32" s="50"/>
      <c r="M32" s="27">
        <f>SUMIF(WPCO_1901001!$A$30:$A$50,$B32,WPCO_1901001!$K$30:$K$50)</f>
        <v>0</v>
      </c>
      <c r="N32" s="27">
        <f>SUMIF(WPCO_1901001!$A$51:$A$69,$B32,WPCO_1901001!$K$51:$K$69)</f>
        <v>0</v>
      </c>
      <c r="O32" s="27">
        <f>SUMIF(WPCO_1901001!$A$3:$A$29,$B32,WPCO_1901001!$K$3:$K$29)</f>
        <v>157063.20000000001</v>
      </c>
      <c r="P32" s="50"/>
      <c r="Q32" s="27">
        <f>SUMIF(WPCO_1901001!$A$30:$A$50,$B32,WPCO_1901001!$L$30:$L$50)</f>
        <v>0</v>
      </c>
      <c r="R32" s="27">
        <f>SUMIF(WPCO_1901001!$A$51:$A$69,$B32,WPCO_1901001!$L$51:$L$69)</f>
        <v>0</v>
      </c>
      <c r="S32" s="27">
        <f>SUMIF(WPCO_1901001!$A$3:$A$29,$B32,WPCO_1901001!$L$3:$L$29)</f>
        <v>0</v>
      </c>
    </row>
    <row r="33" spans="1:19" x14ac:dyDescent="0.25">
      <c r="A33" s="168">
        <f t="shared" si="0"/>
        <v>19</v>
      </c>
      <c r="B33" s="50" t="s">
        <v>728</v>
      </c>
      <c r="C33" s="50">
        <f t="shared" si="8"/>
        <v>142863.45000000001</v>
      </c>
      <c r="D33" s="50">
        <f t="shared" si="2"/>
        <v>143361.84999999998</v>
      </c>
      <c r="E33" s="50"/>
      <c r="F33" s="50"/>
      <c r="G33" s="50">
        <f t="shared" si="3"/>
        <v>143113</v>
      </c>
      <c r="H33" s="169" t="str">
        <f t="shared" si="9"/>
        <v xml:space="preserve"> </v>
      </c>
      <c r="I33" s="50">
        <f t="shared" si="7"/>
        <v>0</v>
      </c>
      <c r="J33" s="50">
        <f t="shared" si="7"/>
        <v>-24.050000000000182</v>
      </c>
      <c r="K33" s="50">
        <f t="shared" si="7"/>
        <v>143136.70000000001</v>
      </c>
      <c r="L33" s="50"/>
      <c r="M33" s="27">
        <f>SUMIF(WPCO_1901001!$A$30:$A$50,$B33,WPCO_1901001!$K$30:$K$50)</f>
        <v>0</v>
      </c>
      <c r="N33" s="27">
        <f>SUMIF(WPCO_1901001!$A$51:$A$69,$B33,WPCO_1901001!$K$51:$K$69)</f>
        <v>-38.399999999999636</v>
      </c>
      <c r="O33" s="27">
        <f>SUMIF(WPCO_1901001!$A$3:$A$29,$B33,WPCO_1901001!$K$3:$K$29)</f>
        <v>142901.85</v>
      </c>
      <c r="P33" s="50"/>
      <c r="Q33" s="27">
        <f>SUMIF(WPCO_1901001!$A$30:$A$50,$B33,WPCO_1901001!$L$30:$L$50)</f>
        <v>0</v>
      </c>
      <c r="R33" s="27">
        <f>SUMIF(WPCO_1901001!$A$51:$A$69,$B33,WPCO_1901001!$L$51:$L$69)</f>
        <v>-9.7000000000007276</v>
      </c>
      <c r="S33" s="27">
        <f>SUMIF(WPCO_1901001!$A$3:$A$29,$B33,WPCO_1901001!$L$3:$L$29)</f>
        <v>143371.54999999999</v>
      </c>
    </row>
    <row r="34" spans="1:19" x14ac:dyDescent="0.25">
      <c r="A34" s="168">
        <f t="shared" si="0"/>
        <v>20</v>
      </c>
      <c r="B34" s="50" t="s">
        <v>727</v>
      </c>
      <c r="C34" s="50">
        <f t="shared" si="8"/>
        <v>0</v>
      </c>
      <c r="D34" s="50">
        <f t="shared" si="2"/>
        <v>0</v>
      </c>
      <c r="E34" s="50"/>
      <c r="F34" s="50"/>
      <c r="G34" s="50">
        <f t="shared" si="3"/>
        <v>0</v>
      </c>
      <c r="H34" s="169" t="str">
        <f t="shared" si="9"/>
        <v xml:space="preserve"> </v>
      </c>
      <c r="I34" s="50">
        <f t="shared" ref="I34:K71" si="10">(M34+Q34)/2</f>
        <v>0</v>
      </c>
      <c r="J34" s="50">
        <f t="shared" si="10"/>
        <v>0</v>
      </c>
      <c r="K34" s="50">
        <f t="shared" si="10"/>
        <v>0</v>
      </c>
      <c r="L34" s="50"/>
      <c r="M34" s="27">
        <f>SUMIF(WPCO_1901001!$A$30:$A$50,$B34,WPCO_1901001!$K$30:$K$50)</f>
        <v>0</v>
      </c>
      <c r="N34" s="27">
        <f>SUMIF(WPCO_1901001!$A$51:$A$69,$B34,WPCO_1901001!$K$51:$K$69)</f>
        <v>0</v>
      </c>
      <c r="O34" s="27">
        <f>SUMIF(WPCO_1901001!$A$3:$A$29,$B34,WPCO_1901001!$K$3:$K$29)</f>
        <v>0</v>
      </c>
      <c r="P34" s="50"/>
      <c r="Q34" s="27">
        <f>SUMIF(WPCO_1901001!$A$30:$A$50,$B34,WPCO_1901001!$L$30:$L$50)</f>
        <v>0</v>
      </c>
      <c r="R34" s="27">
        <f>SUMIF(WPCO_1901001!$A$51:$A$69,$B34,WPCO_1901001!$L$51:$L$69)</f>
        <v>0</v>
      </c>
      <c r="S34" s="27">
        <f>SUMIF(WPCO_1901001!$A$3:$A$29,$B34,WPCO_1901001!$L$3:$L$29)</f>
        <v>0</v>
      </c>
    </row>
    <row r="35" spans="1:19" x14ac:dyDescent="0.25">
      <c r="A35" s="168">
        <f t="shared" si="0"/>
        <v>21</v>
      </c>
      <c r="B35" s="50" t="s">
        <v>723</v>
      </c>
      <c r="C35" s="50">
        <f t="shared" si="8"/>
        <v>127199</v>
      </c>
      <c r="D35" s="50">
        <f t="shared" si="2"/>
        <v>127199</v>
      </c>
      <c r="E35" s="50"/>
      <c r="F35" s="50"/>
      <c r="G35" s="50">
        <f t="shared" si="3"/>
        <v>127199</v>
      </c>
      <c r="H35" s="169" t="str">
        <f t="shared" si="9"/>
        <v xml:space="preserve"> </v>
      </c>
      <c r="I35" s="50">
        <f t="shared" si="10"/>
        <v>127199</v>
      </c>
      <c r="J35" s="50">
        <f t="shared" si="10"/>
        <v>0</v>
      </c>
      <c r="K35" s="50">
        <f t="shared" si="10"/>
        <v>0</v>
      </c>
      <c r="L35" s="50"/>
      <c r="M35" s="27">
        <f>SUMIF(WPCO_1901001!$A$30:$A$50,$B35,WPCO_1901001!$K$30:$K$50)</f>
        <v>127199</v>
      </c>
      <c r="N35" s="27">
        <f>SUMIF(WPCO_1901001!$A$51:$A$69,$B35,WPCO_1901001!$K$51:$K$69)</f>
        <v>0</v>
      </c>
      <c r="O35" s="27">
        <f>SUMIF(WPCO_1901001!$A$3:$A$29,$B35,WPCO_1901001!$K$3:$K$29)</f>
        <v>0</v>
      </c>
      <c r="P35" s="50"/>
      <c r="Q35" s="27">
        <f>SUMIF(WPCO_1901001!$A$30:$A$50,$B35,WPCO_1901001!$L$30:$L$50)</f>
        <v>127199</v>
      </c>
      <c r="R35" s="27">
        <f>SUMIF(WPCO_1901001!$A$51:$A$69,$B35,WPCO_1901001!$L$51:$L$69)</f>
        <v>0</v>
      </c>
      <c r="S35" s="27">
        <f>SUMIF(WPCO_1901001!$A$3:$A$29,$B35,WPCO_1901001!$L$3:$L$29)</f>
        <v>0</v>
      </c>
    </row>
    <row r="36" spans="1:19" x14ac:dyDescent="0.25">
      <c r="A36" s="168">
        <f t="shared" si="0"/>
        <v>22</v>
      </c>
      <c r="B36" s="50" t="s">
        <v>721</v>
      </c>
      <c r="C36" s="50">
        <f t="shared" si="8"/>
        <v>189830</v>
      </c>
      <c r="D36" s="50">
        <f t="shared" si="2"/>
        <v>189830</v>
      </c>
      <c r="E36" s="50"/>
      <c r="F36" s="50"/>
      <c r="G36" s="50">
        <f t="shared" si="3"/>
        <v>189830</v>
      </c>
      <c r="H36" s="169" t="str">
        <f t="shared" si="9"/>
        <v xml:space="preserve"> </v>
      </c>
      <c r="I36" s="50">
        <f t="shared" si="10"/>
        <v>189830</v>
      </c>
      <c r="J36" s="50">
        <f t="shared" si="10"/>
        <v>0</v>
      </c>
      <c r="K36" s="50">
        <f t="shared" si="10"/>
        <v>0</v>
      </c>
      <c r="L36" s="50"/>
      <c r="M36" s="27">
        <f>SUMIF(WPCO_1901001!$A$30:$A$50,$B36,WPCO_1901001!$K$30:$K$50)</f>
        <v>189830</v>
      </c>
      <c r="N36" s="27">
        <f>SUMIF(WPCO_1901001!$A$51:$A$69,$B36,WPCO_1901001!$K$51:$K$69)</f>
        <v>0</v>
      </c>
      <c r="O36" s="27">
        <f>SUMIF(WPCO_1901001!$A$3:$A$29,$B36,WPCO_1901001!$K$3:$K$29)</f>
        <v>0</v>
      </c>
      <c r="P36" s="50"/>
      <c r="Q36" s="27">
        <f>SUMIF(WPCO_1901001!$A$30:$A$50,$B36,WPCO_1901001!$L$30:$L$50)</f>
        <v>189830</v>
      </c>
      <c r="R36" s="27">
        <f>SUMIF(WPCO_1901001!$A$51:$A$69,$B36,WPCO_1901001!$L$51:$L$69)</f>
        <v>0</v>
      </c>
      <c r="S36" s="27">
        <f>SUMIF(WPCO_1901001!$A$3:$A$29,$B36,WPCO_1901001!$L$3:$L$29)</f>
        <v>0</v>
      </c>
    </row>
    <row r="37" spans="1:19" x14ac:dyDescent="0.25">
      <c r="A37" s="168">
        <f t="shared" si="0"/>
        <v>23</v>
      </c>
      <c r="B37" s="50" t="s">
        <v>720</v>
      </c>
      <c r="C37" s="50">
        <f t="shared" si="8"/>
        <v>-0.48</v>
      </c>
      <c r="D37" s="50">
        <f t="shared" si="2"/>
        <v>-0.48</v>
      </c>
      <c r="E37" s="50"/>
      <c r="F37" s="50"/>
      <c r="G37" s="50">
        <f t="shared" si="3"/>
        <v>0</v>
      </c>
      <c r="H37" s="169" t="str">
        <f t="shared" si="9"/>
        <v xml:space="preserve"> </v>
      </c>
      <c r="I37" s="50">
        <f t="shared" si="10"/>
        <v>-0.48</v>
      </c>
      <c r="J37" s="50">
        <f t="shared" si="10"/>
        <v>0</v>
      </c>
      <c r="K37" s="50">
        <f t="shared" si="10"/>
        <v>0</v>
      </c>
      <c r="L37" s="50"/>
      <c r="M37" s="27">
        <f>SUMIF(WPCO_1901001!$A$30:$A$50,$B37,WPCO_1901001!$K$30:$K$50)</f>
        <v>-0.48</v>
      </c>
      <c r="N37" s="27">
        <f>SUMIF(WPCO_1901001!$A$51:$A$69,$B37,WPCO_1901001!$K$51:$K$69)</f>
        <v>0</v>
      </c>
      <c r="O37" s="27">
        <f>SUMIF(WPCO_1901001!$A$3:$A$29,$B37,WPCO_1901001!$K$3:$K$29)</f>
        <v>0</v>
      </c>
      <c r="P37" s="50"/>
      <c r="Q37" s="27">
        <f>SUMIF(WPCO_1901001!$A$30:$A$50,$B37,WPCO_1901001!$L$30:$L$50)</f>
        <v>-0.48</v>
      </c>
      <c r="R37" s="27">
        <f>SUMIF(WPCO_1901001!$A$51:$A$69,$B37,WPCO_1901001!$L$51:$L$69)</f>
        <v>0</v>
      </c>
      <c r="S37" s="27">
        <f>SUMIF(WPCO_1901001!$A$3:$A$29,$B37,WPCO_1901001!$L$3:$L$29)</f>
        <v>0</v>
      </c>
    </row>
    <row r="38" spans="1:19" x14ac:dyDescent="0.25">
      <c r="A38" s="168">
        <f t="shared" si="0"/>
        <v>24</v>
      </c>
      <c r="B38" s="50" t="s">
        <v>711</v>
      </c>
      <c r="C38" s="50">
        <f t="shared" si="8"/>
        <v>112111.4</v>
      </c>
      <c r="D38" s="50">
        <f t="shared" si="2"/>
        <v>102286.2</v>
      </c>
      <c r="E38" s="50"/>
      <c r="F38" s="50"/>
      <c r="G38" s="50">
        <f t="shared" si="3"/>
        <v>107199</v>
      </c>
      <c r="H38" s="169" t="str">
        <f t="shared" si="9"/>
        <v xml:space="preserve"> </v>
      </c>
      <c r="I38" s="50">
        <f t="shared" si="10"/>
        <v>107198.79999999999</v>
      </c>
      <c r="J38" s="50">
        <f t="shared" si="10"/>
        <v>0</v>
      </c>
      <c r="K38" s="50">
        <f t="shared" si="10"/>
        <v>0</v>
      </c>
      <c r="L38" s="50"/>
      <c r="M38" s="27">
        <f>SUMIF(WPCO_1901001!$A$30:$A$50,$B38,WPCO_1901001!$K$30:$K$50)</f>
        <v>112111.4</v>
      </c>
      <c r="N38" s="27">
        <f>SUMIF(WPCO_1901001!$A$51:$A$69,$B38,WPCO_1901001!$K$51:$K$69)</f>
        <v>0</v>
      </c>
      <c r="O38" s="27">
        <f>SUMIF(WPCO_1901001!$A$3:$A$29,$B38,WPCO_1901001!$K$3:$K$29)</f>
        <v>0</v>
      </c>
      <c r="P38" s="50"/>
      <c r="Q38" s="27">
        <f>SUMIF(WPCO_1901001!$A$30:$A$50,$B38,WPCO_1901001!$L$30:$L$50)</f>
        <v>102286.2</v>
      </c>
      <c r="R38" s="27">
        <f>SUMIF(WPCO_1901001!$A$51:$A$69,$B38,WPCO_1901001!$L$51:$L$69)</f>
        <v>0</v>
      </c>
      <c r="S38" s="27">
        <f>SUMIF(WPCO_1901001!$A$3:$A$29,$B38,WPCO_1901001!$L$3:$L$29)</f>
        <v>0</v>
      </c>
    </row>
    <row r="39" spans="1:19" x14ac:dyDescent="0.25">
      <c r="A39" s="168">
        <f t="shared" si="0"/>
        <v>25</v>
      </c>
      <c r="B39" s="50" t="s">
        <v>710</v>
      </c>
      <c r="C39" s="50">
        <f t="shared" si="8"/>
        <v>7751</v>
      </c>
      <c r="D39" s="50">
        <f t="shared" si="2"/>
        <v>7751</v>
      </c>
      <c r="E39" s="50"/>
      <c r="F39" s="50"/>
      <c r="G39" s="50">
        <f t="shared" si="3"/>
        <v>7751</v>
      </c>
      <c r="H39" s="169" t="str">
        <f t="shared" si="9"/>
        <v xml:space="preserve"> </v>
      </c>
      <c r="I39" s="50">
        <f t="shared" si="10"/>
        <v>7751</v>
      </c>
      <c r="J39" s="50">
        <f t="shared" si="10"/>
        <v>0</v>
      </c>
      <c r="K39" s="50">
        <f t="shared" si="10"/>
        <v>0</v>
      </c>
      <c r="L39" s="50"/>
      <c r="M39" s="27">
        <f>SUMIF(WPCO_1901001!$A$30:$A$50,$B39,WPCO_1901001!$K$30:$K$50)</f>
        <v>7751</v>
      </c>
      <c r="N39" s="27">
        <f>SUMIF(WPCO_1901001!$A$51:$A$69,$B39,WPCO_1901001!$K$51:$K$69)</f>
        <v>0</v>
      </c>
      <c r="O39" s="27">
        <f>SUMIF(WPCO_1901001!$A$3:$A$29,$B39,WPCO_1901001!$K$3:$K$29)</f>
        <v>0</v>
      </c>
      <c r="P39" s="50"/>
      <c r="Q39" s="27">
        <f>SUMIF(WPCO_1901001!$A$30:$A$50,$B39,WPCO_1901001!$L$30:$L$50)</f>
        <v>7751</v>
      </c>
      <c r="R39" s="27">
        <f>SUMIF(WPCO_1901001!$A$51:$A$69,$B39,WPCO_1901001!$L$51:$L$69)</f>
        <v>0</v>
      </c>
      <c r="S39" s="27">
        <f>SUMIF(WPCO_1901001!$A$3:$A$29,$B39,WPCO_1901001!$L$3:$L$29)</f>
        <v>0</v>
      </c>
    </row>
    <row r="40" spans="1:19" x14ac:dyDescent="0.25">
      <c r="A40" s="168">
        <f t="shared" si="0"/>
        <v>26</v>
      </c>
      <c r="B40" s="50" t="s">
        <v>708</v>
      </c>
      <c r="C40" s="50">
        <f t="shared" si="8"/>
        <v>39629.730000000003</v>
      </c>
      <c r="D40" s="50">
        <f t="shared" si="2"/>
        <v>32934.300000000003</v>
      </c>
      <c r="E40" s="50"/>
      <c r="F40" s="50"/>
      <c r="G40" s="50">
        <f t="shared" si="3"/>
        <v>36282</v>
      </c>
      <c r="H40" s="169" t="str">
        <f t="shared" si="9"/>
        <v xml:space="preserve"> </v>
      </c>
      <c r="I40" s="50">
        <f t="shared" si="10"/>
        <v>0</v>
      </c>
      <c r="J40" s="50">
        <f t="shared" si="10"/>
        <v>0</v>
      </c>
      <c r="K40" s="50">
        <f t="shared" si="10"/>
        <v>36282.014999999999</v>
      </c>
      <c r="L40" s="50"/>
      <c r="M40" s="27">
        <f>SUMIF(WPCO_1901001!$A$30:$A$50,$B40,WPCO_1901001!$K$30:$K$50)</f>
        <v>0</v>
      </c>
      <c r="N40" s="27">
        <f>SUMIF(WPCO_1901001!$A$51:$A$69,$B40,WPCO_1901001!$K$51:$K$69)</f>
        <v>0</v>
      </c>
      <c r="O40" s="27">
        <f>SUMIF(WPCO_1901001!$A$3:$A$29,$B40,WPCO_1901001!$K$3:$K$29)</f>
        <v>39629.730000000003</v>
      </c>
      <c r="P40" s="50"/>
      <c r="Q40" s="27">
        <f>SUMIF(WPCO_1901001!$A$30:$A$50,$B40,WPCO_1901001!$L$30:$L$50)</f>
        <v>0</v>
      </c>
      <c r="R40" s="27">
        <f>SUMIF(WPCO_1901001!$A$51:$A$69,$B40,WPCO_1901001!$L$51:$L$69)</f>
        <v>0</v>
      </c>
      <c r="S40" s="27">
        <f>SUMIF(WPCO_1901001!$A$3:$A$29,$B40,WPCO_1901001!$L$3:$L$29)</f>
        <v>32934.300000000003</v>
      </c>
    </row>
    <row r="41" spans="1:19" x14ac:dyDescent="0.25">
      <c r="A41" s="168">
        <f t="shared" si="0"/>
        <v>27</v>
      </c>
      <c r="B41" s="50" t="s">
        <v>1237</v>
      </c>
      <c r="C41" s="50">
        <f t="shared" si="8"/>
        <v>151047.44</v>
      </c>
      <c r="D41" s="50">
        <f t="shared" si="2"/>
        <v>151047.44</v>
      </c>
      <c r="E41" s="50"/>
      <c r="F41" s="50"/>
      <c r="G41" s="50">
        <f t="shared" si="3"/>
        <v>151047</v>
      </c>
      <c r="H41" s="169" t="str">
        <f t="shared" si="9"/>
        <v xml:space="preserve"> </v>
      </c>
      <c r="I41" s="50">
        <f t="shared" si="10"/>
        <v>151047.44</v>
      </c>
      <c r="J41" s="50">
        <f t="shared" si="10"/>
        <v>0</v>
      </c>
      <c r="K41" s="50">
        <f t="shared" si="10"/>
        <v>0</v>
      </c>
      <c r="L41" s="50"/>
      <c r="M41" s="27">
        <f>SUMIF(WPCO_1901001!$A$30:$A$50,$B41,WPCO_1901001!$K$30:$K$50)</f>
        <v>151047.44</v>
      </c>
      <c r="N41" s="27">
        <f>SUMIF(WPCO_1901001!$A$51:$A$69,$B41,WPCO_1901001!$K$51:$K$69)</f>
        <v>0</v>
      </c>
      <c r="O41" s="27">
        <f>SUMIF(WPCO_1901001!$A$3:$A$29,$B41,WPCO_1901001!$K$3:$K$29)</f>
        <v>0</v>
      </c>
      <c r="P41" s="50"/>
      <c r="Q41" s="27">
        <f>SUMIF(WPCO_1901001!$A$30:$A$50,$B41,WPCO_1901001!$L$30:$L$50)</f>
        <v>151047.44</v>
      </c>
      <c r="R41" s="27">
        <f>SUMIF(WPCO_1901001!$A$51:$A$69,$B41,WPCO_1901001!$L$51:$L$69)</f>
        <v>0</v>
      </c>
      <c r="S41" s="27">
        <f>SUMIF(WPCO_1901001!$A$3:$A$29,$B41,WPCO_1901001!$L$3:$L$29)</f>
        <v>0</v>
      </c>
    </row>
    <row r="42" spans="1:19" x14ac:dyDescent="0.25">
      <c r="A42" s="168">
        <f t="shared" si="0"/>
        <v>28</v>
      </c>
      <c r="B42" s="50" t="s">
        <v>1238</v>
      </c>
      <c r="C42" s="50">
        <f t="shared" si="8"/>
        <v>352444.02</v>
      </c>
      <c r="D42" s="50">
        <f t="shared" si="2"/>
        <v>201396.56</v>
      </c>
      <c r="E42" s="50"/>
      <c r="F42" s="50"/>
      <c r="G42" s="50">
        <f t="shared" si="3"/>
        <v>276920</v>
      </c>
      <c r="H42" s="169" t="str">
        <f t="shared" si="9"/>
        <v xml:space="preserve"> </v>
      </c>
      <c r="I42" s="50">
        <f t="shared" si="10"/>
        <v>276920.29000000004</v>
      </c>
      <c r="J42" s="50">
        <f t="shared" si="10"/>
        <v>0</v>
      </c>
      <c r="K42" s="50">
        <f t="shared" si="10"/>
        <v>0</v>
      </c>
      <c r="L42" s="50"/>
      <c r="M42" s="27">
        <f>SUMIF(WPCO_1901001!$A$30:$A$50,$B42,WPCO_1901001!$K$30:$K$50)</f>
        <v>352444.02</v>
      </c>
      <c r="N42" s="27">
        <f>SUMIF(WPCO_1901001!$A$51:$A$69,$B42,WPCO_1901001!$K$51:$K$69)</f>
        <v>0</v>
      </c>
      <c r="O42" s="27">
        <f>SUMIF(WPCO_1901001!$A$3:$A$29,$B42,WPCO_1901001!$K$3:$K$29)</f>
        <v>0</v>
      </c>
      <c r="P42" s="50"/>
      <c r="Q42" s="27">
        <f>SUMIF(WPCO_1901001!$A$30:$A$50,$B42,WPCO_1901001!$L$30:$L$50)</f>
        <v>201396.56</v>
      </c>
      <c r="R42" s="27">
        <f>SUMIF(WPCO_1901001!$A$51:$A$69,$B42,WPCO_1901001!$L$51:$L$69)</f>
        <v>0</v>
      </c>
      <c r="S42" s="27">
        <f>SUMIF(WPCO_1901001!$A$3:$A$29,$B42,WPCO_1901001!$L$3:$L$29)</f>
        <v>0</v>
      </c>
    </row>
    <row r="43" spans="1:19" x14ac:dyDescent="0.25">
      <c r="A43" s="168">
        <f t="shared" si="0"/>
        <v>29</v>
      </c>
      <c r="B43" s="50" t="s">
        <v>706</v>
      </c>
      <c r="C43" s="50">
        <f t="shared" si="8"/>
        <v>113180.08</v>
      </c>
      <c r="D43" s="50">
        <f t="shared" si="2"/>
        <v>-24168.31</v>
      </c>
      <c r="E43" s="50"/>
      <c r="F43" s="50"/>
      <c r="G43" s="50">
        <f t="shared" si="3"/>
        <v>44506</v>
      </c>
      <c r="H43" s="169" t="str">
        <f t="shared" si="9"/>
        <v xml:space="preserve"> </v>
      </c>
      <c r="I43" s="50">
        <f t="shared" si="10"/>
        <v>44505.885000000002</v>
      </c>
      <c r="J43" s="50">
        <f t="shared" si="10"/>
        <v>0</v>
      </c>
      <c r="K43" s="50">
        <f t="shared" si="10"/>
        <v>0</v>
      </c>
      <c r="L43" s="50"/>
      <c r="M43" s="27">
        <f>SUMIF(WPCO_1901001!$A$30:$A$50,$B43,WPCO_1901001!$K$30:$K$50)</f>
        <v>113180.08</v>
      </c>
      <c r="N43" s="27">
        <f>SUMIF(WPCO_1901001!$A$51:$A$69,$B43,WPCO_1901001!$K$51:$K$69)</f>
        <v>0</v>
      </c>
      <c r="O43" s="27">
        <f>SUMIF(WPCO_1901001!$A$3:$A$29,$B43,WPCO_1901001!$K$3:$K$29)</f>
        <v>0</v>
      </c>
      <c r="P43" s="50"/>
      <c r="Q43" s="27">
        <f>SUMIF(WPCO_1901001!$A$30:$A$50,$B43,WPCO_1901001!$L$30:$L$50)</f>
        <v>-24168.31</v>
      </c>
      <c r="R43" s="27">
        <f>SUMIF(WPCO_1901001!$A$51:$A$69,$B43,WPCO_1901001!$L$51:$L$69)</f>
        <v>0</v>
      </c>
      <c r="S43" s="27">
        <f>SUMIF(WPCO_1901001!$A$3:$A$29,$B43,WPCO_1901001!$L$3:$L$29)</f>
        <v>0</v>
      </c>
    </row>
    <row r="44" spans="1:19" x14ac:dyDescent="0.25">
      <c r="A44" s="168">
        <f t="shared" si="0"/>
        <v>30</v>
      </c>
      <c r="B44" s="50" t="s">
        <v>704</v>
      </c>
      <c r="C44" s="50">
        <f t="shared" si="8"/>
        <v>4489.45</v>
      </c>
      <c r="D44" s="50">
        <f t="shared" si="2"/>
        <v>1958.25</v>
      </c>
      <c r="E44" s="50"/>
      <c r="F44" s="50"/>
      <c r="G44" s="50">
        <f t="shared" si="3"/>
        <v>3224</v>
      </c>
      <c r="H44" s="169" t="str">
        <f t="shared" si="9"/>
        <v xml:space="preserve"> </v>
      </c>
      <c r="I44" s="50">
        <f t="shared" si="10"/>
        <v>-303.45</v>
      </c>
      <c r="J44" s="50">
        <f t="shared" si="10"/>
        <v>0.3</v>
      </c>
      <c r="K44" s="50">
        <f t="shared" si="10"/>
        <v>3527</v>
      </c>
      <c r="L44" s="50"/>
      <c r="M44" s="27">
        <f>SUMIF(WPCO_1901001!$A$30:$A$50,$B44,WPCO_1901001!$K$30:$K$50)</f>
        <v>0</v>
      </c>
      <c r="N44" s="27">
        <f>SUMIF(WPCO_1901001!$A$51:$A$69,$B44,WPCO_1901001!$K$51:$K$69)</f>
        <v>0.3</v>
      </c>
      <c r="O44" s="27">
        <f>SUMIF(WPCO_1901001!$A$3:$A$29,$B44,WPCO_1901001!$K$3:$K$29)</f>
        <v>4489.1499999999996</v>
      </c>
      <c r="P44" s="50"/>
      <c r="Q44" s="27">
        <f>SUMIF(WPCO_1901001!$A$30:$A$50,$B44,WPCO_1901001!$L$30:$L$50)</f>
        <v>-606.9</v>
      </c>
      <c r="R44" s="27">
        <f>SUMIF(WPCO_1901001!$A$51:$A$69,$B44,WPCO_1901001!$L$51:$L$69)</f>
        <v>0.3</v>
      </c>
      <c r="S44" s="27">
        <f>SUMIF(WPCO_1901001!$A$3:$A$29,$B44,WPCO_1901001!$L$3:$L$29)</f>
        <v>2564.85</v>
      </c>
    </row>
    <row r="45" spans="1:19" x14ac:dyDescent="0.25">
      <c r="A45" s="168">
        <f t="shared" si="0"/>
        <v>31</v>
      </c>
      <c r="B45" s="50" t="s">
        <v>702</v>
      </c>
      <c r="C45" s="50">
        <f t="shared" si="8"/>
        <v>-388965.88</v>
      </c>
      <c r="D45" s="50">
        <f t="shared" si="2"/>
        <v>-434875.48</v>
      </c>
      <c r="E45" s="50"/>
      <c r="F45" s="50"/>
      <c r="G45" s="50">
        <f t="shared" si="3"/>
        <v>-411921</v>
      </c>
      <c r="H45" s="169" t="str">
        <f t="shared" si="9"/>
        <v xml:space="preserve"> </v>
      </c>
      <c r="I45" s="50">
        <f t="shared" si="10"/>
        <v>0</v>
      </c>
      <c r="J45" s="50">
        <f t="shared" si="10"/>
        <v>12533.935000000001</v>
      </c>
      <c r="K45" s="50">
        <f t="shared" si="10"/>
        <v>-424454.61499999999</v>
      </c>
      <c r="L45" s="50"/>
      <c r="M45" s="27">
        <f>SUMIF(WPCO_1901001!$A$30:$A$50,$B45,WPCO_1901001!$K$30:$K$50)</f>
        <v>0</v>
      </c>
      <c r="N45" s="27">
        <f>SUMIF(WPCO_1901001!$A$51:$A$69,$B45,WPCO_1901001!$K$51:$K$69)</f>
        <v>13863.62</v>
      </c>
      <c r="O45" s="27">
        <f>SUMIF(WPCO_1901001!$A$3:$A$29,$B45,WPCO_1901001!$K$3:$K$29)</f>
        <v>-402829.5</v>
      </c>
      <c r="P45" s="50"/>
      <c r="Q45" s="27">
        <f>SUMIF(WPCO_1901001!$A$30:$A$50,$B45,WPCO_1901001!$L$30:$L$50)</f>
        <v>0</v>
      </c>
      <c r="R45" s="27">
        <f>SUMIF(WPCO_1901001!$A$51:$A$69,$B45,WPCO_1901001!$L$51:$L$69)</f>
        <v>11204.25</v>
      </c>
      <c r="S45" s="27">
        <f>SUMIF(WPCO_1901001!$A$3:$A$29,$B45,WPCO_1901001!$L$3:$L$29)</f>
        <v>-446079.73</v>
      </c>
    </row>
    <row r="46" spans="1:19" x14ac:dyDescent="0.25">
      <c r="A46" s="168">
        <f t="shared" si="0"/>
        <v>32</v>
      </c>
      <c r="B46" s="50" t="s">
        <v>701</v>
      </c>
      <c r="C46" s="50">
        <f t="shared" si="8"/>
        <v>271336.09999999998</v>
      </c>
      <c r="D46" s="50">
        <f t="shared" si="2"/>
        <v>271336.09999999998</v>
      </c>
      <c r="E46" s="50"/>
      <c r="F46" s="50"/>
      <c r="G46" s="50">
        <f t="shared" si="3"/>
        <v>271336</v>
      </c>
      <c r="H46" s="169" t="str">
        <f t="shared" si="9"/>
        <v xml:space="preserve"> </v>
      </c>
      <c r="I46" s="50">
        <f t="shared" si="10"/>
        <v>0</v>
      </c>
      <c r="J46" s="50">
        <f t="shared" si="10"/>
        <v>20636.7</v>
      </c>
      <c r="K46" s="50">
        <f t="shared" si="10"/>
        <v>250699.4</v>
      </c>
      <c r="L46" s="50"/>
      <c r="M46" s="27">
        <f>SUMIF(WPCO_1901001!$A$30:$A$50,$B46,WPCO_1901001!$K$30:$K$50)</f>
        <v>0</v>
      </c>
      <c r="N46" s="27">
        <f>SUMIF(WPCO_1901001!$A$51:$A$69,$B46,WPCO_1901001!$K$51:$K$69)</f>
        <v>20636.7</v>
      </c>
      <c r="O46" s="27">
        <f>SUMIF(WPCO_1901001!$A$3:$A$29,$B46,WPCO_1901001!$K$3:$K$29)</f>
        <v>250699.4</v>
      </c>
      <c r="P46" s="50"/>
      <c r="Q46" s="27">
        <f>SUMIF(WPCO_1901001!$A$30:$A$50,$B46,WPCO_1901001!$L$30:$L$50)</f>
        <v>0</v>
      </c>
      <c r="R46" s="27">
        <f>SUMIF(WPCO_1901001!$A$51:$A$69,$B46,WPCO_1901001!$L$51:$L$69)</f>
        <v>20636.7</v>
      </c>
      <c r="S46" s="27">
        <f>SUMIF(WPCO_1901001!$A$3:$A$29,$B46,WPCO_1901001!$L$3:$L$29)</f>
        <v>250699.4</v>
      </c>
    </row>
    <row r="47" spans="1:19" x14ac:dyDescent="0.25">
      <c r="A47" s="168">
        <f t="shared" si="0"/>
        <v>33</v>
      </c>
      <c r="B47" s="50" t="s">
        <v>699</v>
      </c>
      <c r="C47" s="50">
        <f t="shared" si="8"/>
        <v>-0.45</v>
      </c>
      <c r="D47" s="50">
        <f t="shared" si="2"/>
        <v>-0.45</v>
      </c>
      <c r="E47" s="50"/>
      <c r="F47" s="50"/>
      <c r="G47" s="50">
        <f t="shared" si="3"/>
        <v>0</v>
      </c>
      <c r="H47" s="169" t="str">
        <f t="shared" si="9"/>
        <v xml:space="preserve"> </v>
      </c>
      <c r="I47" s="50">
        <f t="shared" si="10"/>
        <v>0</v>
      </c>
      <c r="J47" s="50">
        <f t="shared" si="10"/>
        <v>0</v>
      </c>
      <c r="K47" s="50">
        <f t="shared" si="10"/>
        <v>-0.45</v>
      </c>
      <c r="L47" s="50"/>
      <c r="M47" s="27">
        <f>SUMIF(WPCO_1901001!$A$30:$A$50,$B47,WPCO_1901001!$K$30:$K$50)</f>
        <v>0</v>
      </c>
      <c r="N47" s="27">
        <f>SUMIF(WPCO_1901001!$A$51:$A$69,$B47,WPCO_1901001!$K$51:$K$69)</f>
        <v>0</v>
      </c>
      <c r="O47" s="27">
        <f>SUMIF(WPCO_1901001!$A$3:$A$29,$B47,WPCO_1901001!$K$3:$K$29)</f>
        <v>-0.45</v>
      </c>
      <c r="P47" s="50"/>
      <c r="Q47" s="27">
        <f>SUMIF(WPCO_1901001!$A$30:$A$50,$B47,WPCO_1901001!$L$30:$L$50)</f>
        <v>0</v>
      </c>
      <c r="R47" s="27">
        <f>SUMIF(WPCO_1901001!$A$51:$A$69,$B47,WPCO_1901001!$L$51:$L$69)</f>
        <v>0</v>
      </c>
      <c r="S47" s="27">
        <f>SUMIF(WPCO_1901001!$A$3:$A$29,$B47,WPCO_1901001!$L$3:$L$29)</f>
        <v>-0.45</v>
      </c>
    </row>
    <row r="48" spans="1:19" x14ac:dyDescent="0.25">
      <c r="A48" s="168">
        <f t="shared" si="0"/>
        <v>34</v>
      </c>
      <c r="B48" s="170" t="s">
        <v>698</v>
      </c>
      <c r="C48" s="170">
        <f t="shared" si="8"/>
        <v>1149133.79</v>
      </c>
      <c r="D48" s="170">
        <f t="shared" si="2"/>
        <v>2396781.21</v>
      </c>
      <c r="E48" s="170"/>
      <c r="F48" s="170"/>
      <c r="G48" s="170">
        <f t="shared" si="3"/>
        <v>1772958</v>
      </c>
      <c r="H48" s="171" t="str">
        <f t="shared" si="9"/>
        <v xml:space="preserve"> </v>
      </c>
      <c r="I48" s="170">
        <f t="shared" si="10"/>
        <v>1702272.335</v>
      </c>
      <c r="J48" s="170">
        <f t="shared" si="10"/>
        <v>25965.525000000001</v>
      </c>
      <c r="K48" s="170">
        <f t="shared" si="10"/>
        <v>44719.64</v>
      </c>
      <c r="L48" s="170"/>
      <c r="M48" s="54">
        <f>SUMIF(WPCO_1901001!$A$30:$A$50,$B48,WPCO_1901001!$K$30:$K$50)</f>
        <v>1100642.05</v>
      </c>
      <c r="N48" s="54">
        <f>SUMIF(WPCO_1901001!$A$51:$A$69,$B48,WPCO_1901001!$K$51:$K$69)</f>
        <v>4777.76</v>
      </c>
      <c r="O48" s="54">
        <f>SUMIF(WPCO_1901001!$A$3:$A$29,$B48,WPCO_1901001!$K$3:$K$29)</f>
        <v>43713.98</v>
      </c>
      <c r="P48" s="170"/>
      <c r="Q48" s="54">
        <f>SUMIF(WPCO_1901001!$A$30:$A$50,$B48,WPCO_1901001!$L$30:$L$50)</f>
        <v>2303902.62</v>
      </c>
      <c r="R48" s="54">
        <f>SUMIF(WPCO_1901001!$A$51:$A$69,$B48,WPCO_1901001!$L$51:$L$69)</f>
        <v>47153.29</v>
      </c>
      <c r="S48" s="54">
        <f>SUMIF(WPCO_1901001!$A$3:$A$29,$B48,WPCO_1901001!$L$3:$L$29)</f>
        <v>45725.3</v>
      </c>
    </row>
    <row r="49" spans="1:19" x14ac:dyDescent="0.25">
      <c r="A49" s="168">
        <f t="shared" si="0"/>
        <v>35</v>
      </c>
      <c r="B49" s="50" t="s">
        <v>693</v>
      </c>
      <c r="C49" s="50">
        <f t="shared" si="8"/>
        <v>-17105.900000000001</v>
      </c>
      <c r="D49" s="50">
        <f t="shared" si="2"/>
        <v>-20179.599999999999</v>
      </c>
      <c r="E49" s="50"/>
      <c r="F49" s="50"/>
      <c r="G49" s="50">
        <f t="shared" si="3"/>
        <v>-18643</v>
      </c>
      <c r="H49" s="169" t="str">
        <f t="shared" si="9"/>
        <v xml:space="preserve"> </v>
      </c>
      <c r="I49" s="50">
        <f t="shared" si="10"/>
        <v>0</v>
      </c>
      <c r="J49" s="50">
        <f t="shared" si="10"/>
        <v>-3469.375</v>
      </c>
      <c r="K49" s="50">
        <f t="shared" si="10"/>
        <v>-15173.375</v>
      </c>
      <c r="L49" s="50"/>
      <c r="M49" s="27">
        <f>SUMIF(WPCO_1901001!$A$30:$A$50,$B49,WPCO_1901001!$K$30:$K$50)</f>
        <v>0</v>
      </c>
      <c r="N49" s="27">
        <f>SUMIF(WPCO_1901001!$A$51:$A$69,$B49,WPCO_1901001!$K$51:$K$69)</f>
        <v>-3421.25</v>
      </c>
      <c r="O49" s="27">
        <f>SUMIF(WPCO_1901001!$A$3:$A$29,$B49,WPCO_1901001!$K$3:$K$29)</f>
        <v>-13684.65</v>
      </c>
      <c r="P49" s="50"/>
      <c r="Q49" s="27">
        <f>SUMIF(WPCO_1901001!$A$30:$A$50,$B49,WPCO_1901001!$L$30:$L$50)</f>
        <v>0</v>
      </c>
      <c r="R49" s="27">
        <f>SUMIF(WPCO_1901001!$A$51:$A$69,$B49,WPCO_1901001!$L$51:$L$69)</f>
        <v>-3517.5</v>
      </c>
      <c r="S49" s="27">
        <f>SUMIF(WPCO_1901001!$A$3:$A$29,$B49,WPCO_1901001!$L$3:$L$29)</f>
        <v>-16662.099999999999</v>
      </c>
    </row>
    <row r="50" spans="1:19" x14ac:dyDescent="0.25">
      <c r="A50" s="168">
        <f t="shared" si="0"/>
        <v>36</v>
      </c>
      <c r="B50" s="50" t="s">
        <v>96</v>
      </c>
      <c r="C50" s="50">
        <f t="shared" si="8"/>
        <v>3687346.5999999996</v>
      </c>
      <c r="D50" s="50">
        <f t="shared" si="2"/>
        <v>3624932.5</v>
      </c>
      <c r="E50" s="50"/>
      <c r="F50" s="50"/>
      <c r="G50" s="50">
        <f t="shared" si="3"/>
        <v>3656140</v>
      </c>
      <c r="H50" s="169" t="str">
        <f t="shared" si="9"/>
        <v xml:space="preserve"> </v>
      </c>
      <c r="I50" s="50">
        <f t="shared" si="10"/>
        <v>3656139.55</v>
      </c>
      <c r="J50" s="50">
        <f t="shared" si="10"/>
        <v>0</v>
      </c>
      <c r="K50" s="50">
        <f t="shared" si="10"/>
        <v>0</v>
      </c>
      <c r="L50" s="50"/>
      <c r="M50" s="27">
        <f>SUMIF(WPCO_1901001!$A$30:$A$50,$B50,WPCO_1901001!$K$30:$K$50)</f>
        <v>3687346.5999999996</v>
      </c>
      <c r="N50" s="27">
        <f>SUMIF(WPCO_1901001!$A$51:$A$69,$B50,WPCO_1901001!$K$51:$K$69)</f>
        <v>0</v>
      </c>
      <c r="O50" s="27">
        <f>SUMIF(WPCO_1901001!$A$3:$A$29,$B50,WPCO_1901001!$K$3:$K$29)</f>
        <v>0</v>
      </c>
      <c r="P50" s="50"/>
      <c r="Q50" s="27">
        <f>SUMIF(WPCO_1901001!$A$30:$A$50,$B50,WPCO_1901001!$L$30:$L$50)</f>
        <v>3624932.5</v>
      </c>
      <c r="R50" s="27">
        <f>SUMIF(WPCO_1901001!$A$51:$A$69,$B50,WPCO_1901001!$L$51:$L$69)</f>
        <v>0</v>
      </c>
      <c r="S50" s="27">
        <f>SUMIF(WPCO_1901001!$A$3:$A$29,$B50,WPCO_1901001!$L$3:$L$29)</f>
        <v>0</v>
      </c>
    </row>
    <row r="51" spans="1:19" x14ac:dyDescent="0.25">
      <c r="A51" s="168">
        <f t="shared" si="0"/>
        <v>37</v>
      </c>
      <c r="B51" s="50" t="s">
        <v>692</v>
      </c>
      <c r="C51" s="50">
        <f t="shared" si="8"/>
        <v>0</v>
      </c>
      <c r="D51" s="50">
        <f t="shared" si="2"/>
        <v>0</v>
      </c>
      <c r="E51" s="50"/>
      <c r="F51" s="50"/>
      <c r="G51" s="50">
        <f t="shared" si="3"/>
        <v>0</v>
      </c>
      <c r="H51" s="169" t="str">
        <f t="shared" si="9"/>
        <v xml:space="preserve"> </v>
      </c>
      <c r="I51" s="50">
        <f t="shared" si="10"/>
        <v>0</v>
      </c>
      <c r="J51" s="50">
        <f t="shared" si="10"/>
        <v>0</v>
      </c>
      <c r="K51" s="50">
        <f t="shared" si="10"/>
        <v>0</v>
      </c>
      <c r="L51" s="50"/>
      <c r="M51" s="27">
        <f>SUMIF(WPCO_1901001!$A$30:$A$50,$B51,WPCO_1901001!$K$30:$K$50)</f>
        <v>0</v>
      </c>
      <c r="N51" s="27">
        <f>SUMIF(WPCO_1901001!$A$51:$A$69,$B51,WPCO_1901001!$K$51:$K$69)</f>
        <v>0</v>
      </c>
      <c r="O51" s="27">
        <f>SUMIF(WPCO_1901001!$A$3:$A$29,$B51,WPCO_1901001!$K$3:$K$29)</f>
        <v>0</v>
      </c>
      <c r="P51" s="50"/>
      <c r="Q51" s="27">
        <f>SUMIF(WPCO_1901001!$A$30:$A$50,$B51,WPCO_1901001!$L$30:$L$50)</f>
        <v>0</v>
      </c>
      <c r="R51" s="27">
        <f>SUMIF(WPCO_1901001!$A$51:$A$69,$B51,WPCO_1901001!$L$51:$L$69)</f>
        <v>0</v>
      </c>
      <c r="S51" s="27">
        <f>SUMIF(WPCO_1901001!$A$3:$A$29,$B51,WPCO_1901001!$L$3:$L$29)</f>
        <v>0</v>
      </c>
    </row>
    <row r="52" spans="1:19" x14ac:dyDescent="0.25">
      <c r="A52" s="168">
        <f t="shared" si="0"/>
        <v>38</v>
      </c>
      <c r="B52" s="50" t="s">
        <v>690</v>
      </c>
      <c r="C52" s="50">
        <f t="shared" si="8"/>
        <v>1.3000000000029104</v>
      </c>
      <c r="D52" s="50">
        <f t="shared" si="2"/>
        <v>1705.8000000000029</v>
      </c>
      <c r="E52" s="50"/>
      <c r="F52" s="50"/>
      <c r="G52" s="50">
        <f t="shared" si="3"/>
        <v>854</v>
      </c>
      <c r="H52" s="169" t="str">
        <f t="shared" si="9"/>
        <v xml:space="preserve"> </v>
      </c>
      <c r="I52" s="50">
        <f t="shared" si="10"/>
        <v>0</v>
      </c>
      <c r="J52" s="50">
        <f t="shared" si="10"/>
        <v>49.25</v>
      </c>
      <c r="K52" s="50">
        <f t="shared" si="10"/>
        <v>804.30000000000291</v>
      </c>
      <c r="L52" s="50"/>
      <c r="M52" s="27">
        <f>SUMIF(WPCO_1901001!$A$30:$A$50,$B52,WPCO_1901001!$K$30:$K$50)</f>
        <v>0</v>
      </c>
      <c r="N52" s="27">
        <f>SUMIF(WPCO_1901001!$A$51:$A$69,$B52,WPCO_1901001!$K$51:$K$69)</f>
        <v>0.25</v>
      </c>
      <c r="O52" s="27">
        <f>SUMIF(WPCO_1901001!$A$3:$A$29,$B52,WPCO_1901001!$K$3:$K$29)</f>
        <v>1.0500000000029104</v>
      </c>
      <c r="P52" s="50"/>
      <c r="Q52" s="27">
        <f>SUMIF(WPCO_1901001!$A$30:$A$50,$B52,WPCO_1901001!$L$30:$L$50)</f>
        <v>0</v>
      </c>
      <c r="R52" s="27">
        <f>SUMIF(WPCO_1901001!$A$51:$A$69,$B52,WPCO_1901001!$L$51:$L$69)</f>
        <v>98.25</v>
      </c>
      <c r="S52" s="27">
        <f>SUMIF(WPCO_1901001!$A$3:$A$29,$B52,WPCO_1901001!$L$3:$L$29)</f>
        <v>1607.5500000000029</v>
      </c>
    </row>
    <row r="53" spans="1:19" x14ac:dyDescent="0.25">
      <c r="A53" s="168">
        <f t="shared" si="0"/>
        <v>39</v>
      </c>
      <c r="B53" s="50" t="s">
        <v>689</v>
      </c>
      <c r="C53" s="50">
        <f t="shared" si="8"/>
        <v>22333.5</v>
      </c>
      <c r="D53" s="50">
        <f t="shared" si="2"/>
        <v>24427.200000000001</v>
      </c>
      <c r="E53" s="50"/>
      <c r="F53" s="50"/>
      <c r="G53" s="50">
        <f t="shared" si="3"/>
        <v>23380</v>
      </c>
      <c r="H53" s="169" t="str">
        <f t="shared" si="9"/>
        <v xml:space="preserve"> </v>
      </c>
      <c r="I53" s="50">
        <f t="shared" si="10"/>
        <v>0</v>
      </c>
      <c r="J53" s="50">
        <f t="shared" si="10"/>
        <v>4519.7250000000004</v>
      </c>
      <c r="K53" s="50">
        <f t="shared" si="10"/>
        <v>18860.625</v>
      </c>
      <c r="L53" s="50"/>
      <c r="M53" s="27">
        <f>SUMIF(WPCO_1901001!$A$30:$A$50,$B53,WPCO_1901001!$K$30:$K$50)</f>
        <v>0</v>
      </c>
      <c r="N53" s="27">
        <f>SUMIF(WPCO_1901001!$A$51:$A$69,$B53,WPCO_1901001!$K$51:$K$69)</f>
        <v>4466.7</v>
      </c>
      <c r="O53" s="27">
        <f>SUMIF(WPCO_1901001!$A$3:$A$29,$B53,WPCO_1901001!$K$3:$K$29)</f>
        <v>17866.8</v>
      </c>
      <c r="P53" s="50"/>
      <c r="Q53" s="27">
        <f>SUMIF(WPCO_1901001!$A$30:$A$50,$B53,WPCO_1901001!$L$30:$L$50)</f>
        <v>0</v>
      </c>
      <c r="R53" s="27">
        <f>SUMIF(WPCO_1901001!$A$51:$A$69,$B53,WPCO_1901001!$L$51:$L$69)</f>
        <v>4572.75</v>
      </c>
      <c r="S53" s="27">
        <f>SUMIF(WPCO_1901001!$A$3:$A$29,$B53,WPCO_1901001!$L$3:$L$29)</f>
        <v>19854.45</v>
      </c>
    </row>
    <row r="54" spans="1:19" x14ac:dyDescent="0.25">
      <c r="A54" s="168">
        <f t="shared" si="0"/>
        <v>40</v>
      </c>
      <c r="B54" s="50" t="s">
        <v>686</v>
      </c>
      <c r="C54" s="50">
        <f t="shared" si="8"/>
        <v>2369.1</v>
      </c>
      <c r="D54" s="50">
        <f t="shared" si="2"/>
        <v>2369.1</v>
      </c>
      <c r="E54" s="50"/>
      <c r="F54" s="50"/>
      <c r="G54" s="50">
        <f t="shared" si="3"/>
        <v>2369</v>
      </c>
      <c r="H54" s="169" t="str">
        <f t="shared" si="9"/>
        <v xml:space="preserve"> </v>
      </c>
      <c r="I54" s="50">
        <f t="shared" si="10"/>
        <v>0</v>
      </c>
      <c r="J54" s="50">
        <f t="shared" si="10"/>
        <v>0</v>
      </c>
      <c r="K54" s="50">
        <f t="shared" si="10"/>
        <v>2369.1</v>
      </c>
      <c r="L54" s="50"/>
      <c r="M54" s="27">
        <f>SUMIF(WPCO_1901001!$A$30:$A$50,$B54,WPCO_1901001!$K$30:$K$50)</f>
        <v>0</v>
      </c>
      <c r="N54" s="27">
        <f>SUMIF(WPCO_1901001!$A$51:$A$69,$B54,WPCO_1901001!$K$51:$K$69)</f>
        <v>0</v>
      </c>
      <c r="O54" s="27">
        <f>SUMIF(WPCO_1901001!$A$3:$A$29,$B54,WPCO_1901001!$K$3:$K$29)</f>
        <v>2369.1</v>
      </c>
      <c r="P54" s="50"/>
      <c r="Q54" s="27">
        <f>SUMIF(WPCO_1901001!$A$30:$A$50,$B54,WPCO_1901001!$L$30:$L$50)</f>
        <v>0</v>
      </c>
      <c r="R54" s="27">
        <f>SUMIF(WPCO_1901001!$A$51:$A$69,$B54,WPCO_1901001!$L$51:$L$69)</f>
        <v>0</v>
      </c>
      <c r="S54" s="27">
        <f>SUMIF(WPCO_1901001!$A$3:$A$29,$B54,WPCO_1901001!$L$3:$L$29)</f>
        <v>2369.1</v>
      </c>
    </row>
    <row r="55" spans="1:19" x14ac:dyDescent="0.25">
      <c r="A55" s="168">
        <f t="shared" si="0"/>
        <v>41</v>
      </c>
      <c r="B55" s="50" t="s">
        <v>683</v>
      </c>
      <c r="C55" s="50">
        <f t="shared" si="8"/>
        <v>-3434.9</v>
      </c>
      <c r="D55" s="50">
        <f t="shared" si="2"/>
        <v>-3434.9</v>
      </c>
      <c r="E55" s="50"/>
      <c r="F55" s="50"/>
      <c r="G55" s="50">
        <f t="shared" si="3"/>
        <v>-3435</v>
      </c>
      <c r="H55" s="169" t="str">
        <f t="shared" si="9"/>
        <v xml:space="preserve"> </v>
      </c>
      <c r="I55" s="50">
        <f t="shared" si="10"/>
        <v>0</v>
      </c>
      <c r="J55" s="50">
        <f t="shared" si="10"/>
        <v>0</v>
      </c>
      <c r="K55" s="50">
        <f t="shared" si="10"/>
        <v>-3434.9</v>
      </c>
      <c r="L55" s="50"/>
      <c r="M55" s="27">
        <f>SUMIF(WPCO_1901001!$A$30:$A$50,$B55,WPCO_1901001!$K$30:$K$50)</f>
        <v>0</v>
      </c>
      <c r="N55" s="27">
        <f>SUMIF(WPCO_1901001!$A$51:$A$69,$B55,WPCO_1901001!$K$51:$K$69)</f>
        <v>0</v>
      </c>
      <c r="O55" s="27">
        <f>SUMIF(WPCO_1901001!$A$3:$A$29,$B55,WPCO_1901001!$K$3:$K$29)</f>
        <v>-3434.9</v>
      </c>
      <c r="P55" s="50"/>
      <c r="Q55" s="27">
        <f>SUMIF(WPCO_1901001!$A$30:$A$50,$B55,WPCO_1901001!$L$30:$L$50)</f>
        <v>0</v>
      </c>
      <c r="R55" s="27">
        <f>SUMIF(WPCO_1901001!$A$51:$A$69,$B55,WPCO_1901001!$L$51:$L$69)</f>
        <v>0</v>
      </c>
      <c r="S55" s="27">
        <f>SUMIF(WPCO_1901001!$A$3:$A$29,$B55,WPCO_1901001!$L$3:$L$29)</f>
        <v>-3434.9</v>
      </c>
    </row>
    <row r="56" spans="1:19" x14ac:dyDescent="0.25">
      <c r="A56" s="168">
        <f t="shared" si="0"/>
        <v>42</v>
      </c>
      <c r="B56" s="50" t="s">
        <v>682</v>
      </c>
      <c r="C56" s="50">
        <f t="shared" si="8"/>
        <v>101</v>
      </c>
      <c r="D56" s="50">
        <f t="shared" si="2"/>
        <v>101</v>
      </c>
      <c r="E56" s="50"/>
      <c r="F56" s="50"/>
      <c r="G56" s="50">
        <f t="shared" si="3"/>
        <v>101</v>
      </c>
      <c r="H56" s="169" t="str">
        <f t="shared" si="9"/>
        <v xml:space="preserve"> </v>
      </c>
      <c r="I56" s="50">
        <f t="shared" si="10"/>
        <v>0</v>
      </c>
      <c r="J56" s="50">
        <f t="shared" si="10"/>
        <v>101</v>
      </c>
      <c r="K56" s="50">
        <f t="shared" si="10"/>
        <v>0</v>
      </c>
      <c r="L56" s="50"/>
      <c r="M56" s="27">
        <f>SUMIF(WPCO_1901001!$A$30:$A$50,$B56,WPCO_1901001!$K$30:$K$50)</f>
        <v>0</v>
      </c>
      <c r="N56" s="27">
        <f>SUMIF(WPCO_1901001!$A$51:$A$69,$B56,WPCO_1901001!$K$51:$K$69)</f>
        <v>101</v>
      </c>
      <c r="O56" s="27">
        <f>SUMIF(WPCO_1901001!$A$3:$A$29,$B56,WPCO_1901001!$K$3:$K$29)</f>
        <v>0</v>
      </c>
      <c r="P56" s="50"/>
      <c r="Q56" s="27">
        <f>SUMIF(WPCO_1901001!$A$30:$A$50,$B56,WPCO_1901001!$L$30:$L$50)</f>
        <v>0</v>
      </c>
      <c r="R56" s="27">
        <f>SUMIF(WPCO_1901001!$A$51:$A$69,$B56,WPCO_1901001!$L$51:$L$69)</f>
        <v>101</v>
      </c>
      <c r="S56" s="27">
        <f>SUMIF(WPCO_1901001!$A$3:$A$29,$B56,WPCO_1901001!$L$3:$L$29)</f>
        <v>0</v>
      </c>
    </row>
    <row r="57" spans="1:19" x14ac:dyDescent="0.25">
      <c r="A57" s="168">
        <f t="shared" si="0"/>
        <v>43</v>
      </c>
      <c r="B57" s="50" t="s">
        <v>1494</v>
      </c>
      <c r="C57" s="116">
        <v>44439.11</v>
      </c>
      <c r="D57" s="116">
        <v>142777.66</v>
      </c>
      <c r="E57" s="50">
        <f t="shared" ref="E57:F59" si="11">-C57</f>
        <v>-44439.11</v>
      </c>
      <c r="F57" s="50">
        <f t="shared" si="11"/>
        <v>-142777.66</v>
      </c>
      <c r="G57" s="50">
        <f t="shared" ref="G57:G61" si="12">ROUND(SUM(C57:F57)/2,0)</f>
        <v>0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x14ac:dyDescent="0.25">
      <c r="A58" s="168">
        <f t="shared" si="0"/>
        <v>44</v>
      </c>
      <c r="B58" s="50" t="s">
        <v>680</v>
      </c>
      <c r="C58" s="116">
        <f>13975697.15-37898</f>
        <v>13937799.15</v>
      </c>
      <c r="D58" s="116">
        <v>13660596.539999999</v>
      </c>
      <c r="E58" s="50">
        <f t="shared" si="11"/>
        <v>-13937799.15</v>
      </c>
      <c r="F58" s="50">
        <f t="shared" si="11"/>
        <v>-13660596.539999999</v>
      </c>
      <c r="G58" s="50">
        <f t="shared" si="12"/>
        <v>0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x14ac:dyDescent="0.25">
      <c r="A59" s="168">
        <f t="shared" si="0"/>
        <v>45</v>
      </c>
      <c r="B59" s="50" t="s">
        <v>679</v>
      </c>
      <c r="C59" s="116">
        <v>-1192.68</v>
      </c>
      <c r="D59" s="116">
        <v>-3481.7</v>
      </c>
      <c r="E59" s="50">
        <f t="shared" si="11"/>
        <v>1192.68</v>
      </c>
      <c r="F59" s="50">
        <f t="shared" si="11"/>
        <v>3481.7</v>
      </c>
      <c r="G59" s="50">
        <f t="shared" si="12"/>
        <v>0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x14ac:dyDescent="0.25">
      <c r="A60" s="168">
        <f t="shared" si="0"/>
        <v>46</v>
      </c>
      <c r="B60" s="5" t="s">
        <v>1495</v>
      </c>
      <c r="C60" s="116">
        <f>-10231.15-23110.81</f>
        <v>-33341.96</v>
      </c>
      <c r="D60" s="116">
        <f>-4314.1+137692.45</f>
        <v>133378.35</v>
      </c>
      <c r="E60" s="50">
        <f>-C60</f>
        <v>33341.96</v>
      </c>
      <c r="F60" s="50">
        <f>-D60</f>
        <v>-133378.35</v>
      </c>
      <c r="G60" s="50">
        <f t="shared" si="12"/>
        <v>0</v>
      </c>
      <c r="H60" s="172"/>
      <c r="I60" s="50"/>
      <c r="J60" s="50"/>
      <c r="K60" s="50"/>
      <c r="L60" s="172"/>
      <c r="M60" s="50"/>
      <c r="N60" s="50"/>
      <c r="O60" s="50"/>
      <c r="P60" s="50"/>
      <c r="Q60" s="50"/>
      <c r="R60" s="50"/>
      <c r="S60" s="50"/>
    </row>
    <row r="61" spans="1:19" x14ac:dyDescent="0.25">
      <c r="A61" s="168">
        <f t="shared" si="0"/>
        <v>47</v>
      </c>
      <c r="B61" s="50" t="s">
        <v>677</v>
      </c>
      <c r="C61" s="116">
        <v>0</v>
      </c>
      <c r="D61" s="116">
        <v>0</v>
      </c>
      <c r="E61" s="50">
        <f>-C61</f>
        <v>0</v>
      </c>
      <c r="F61" s="50">
        <f>-D61</f>
        <v>0</v>
      </c>
      <c r="G61" s="50">
        <f t="shared" si="12"/>
        <v>0</v>
      </c>
      <c r="H61" s="172"/>
      <c r="I61" s="50"/>
      <c r="J61" s="50"/>
      <c r="K61" s="50"/>
      <c r="L61" s="172"/>
      <c r="M61" s="50"/>
      <c r="N61" s="50"/>
      <c r="O61" s="50"/>
      <c r="P61" s="50"/>
      <c r="Q61" s="50"/>
      <c r="R61" s="50"/>
      <c r="S61" s="50"/>
    </row>
    <row r="62" spans="1:19" x14ac:dyDescent="0.25">
      <c r="A62" s="168">
        <f t="shared" si="0"/>
        <v>48</v>
      </c>
      <c r="B62" s="50"/>
      <c r="C62" s="50"/>
      <c r="D62" s="50"/>
      <c r="E62" s="50"/>
      <c r="F62" s="50"/>
      <c r="G62" s="50"/>
      <c r="H62" s="172"/>
      <c r="I62" s="50"/>
      <c r="J62" s="50"/>
      <c r="K62" s="50"/>
      <c r="L62" s="172"/>
      <c r="M62" s="50"/>
      <c r="N62" s="50"/>
      <c r="O62" s="50"/>
      <c r="P62" s="50"/>
      <c r="Q62" s="50"/>
      <c r="R62" s="50"/>
      <c r="S62" s="50"/>
    </row>
    <row r="63" spans="1:19" ht="13.8" thickBot="1" x14ac:dyDescent="0.3">
      <c r="A63" s="168">
        <f t="shared" si="0"/>
        <v>49</v>
      </c>
      <c r="B63" s="50" t="s">
        <v>669</v>
      </c>
      <c r="C63" s="117">
        <f>SUM(C17:C62)</f>
        <v>22580544.119999997</v>
      </c>
      <c r="D63" s="117">
        <f>SUM(D17:D62)</f>
        <v>23940339.620000001</v>
      </c>
      <c r="E63" s="117">
        <f>SUM(E17:E62)</f>
        <v>-13947703.619999999</v>
      </c>
      <c r="F63" s="117">
        <f>SUM(F17:F62)</f>
        <v>-13933270.85</v>
      </c>
      <c r="G63" s="117">
        <f>SUM(G17:G62)</f>
        <v>9319957</v>
      </c>
      <c r="H63" s="172"/>
      <c r="I63" s="117">
        <f>SUM(I17:I62)</f>
        <v>6603498.9049999993</v>
      </c>
      <c r="J63" s="117">
        <f>SUM(J17:J62)</f>
        <v>903379.48</v>
      </c>
      <c r="K63" s="117">
        <f>SUM(K17:K62)</f>
        <v>1813076.25</v>
      </c>
      <c r="L63" s="172"/>
      <c r="M63" s="117">
        <f>SUM(M17:M62)</f>
        <v>5962632.3300000001</v>
      </c>
      <c r="N63" s="117">
        <f>SUM(N17:N62)</f>
        <v>904595.85999999987</v>
      </c>
      <c r="O63" s="117">
        <f>SUM(O17:O62)</f>
        <v>1765612.31</v>
      </c>
      <c r="P63" s="50"/>
      <c r="Q63" s="117">
        <f>SUM(Q17:Q62)</f>
        <v>7244365.4800000004</v>
      </c>
      <c r="R63" s="117">
        <f>SUM(R17:R62)</f>
        <v>902163.10000000009</v>
      </c>
      <c r="S63" s="117">
        <f>SUM(S17:S62)</f>
        <v>1860540.1900000004</v>
      </c>
    </row>
    <row r="64" spans="1:19" ht="13.8" thickTop="1" x14ac:dyDescent="0.25"/>
  </sheetData>
  <pageMargins left="0.5" right="0.25" top="0.75" bottom="0.5" header="0.25" footer="0.25"/>
  <pageSetup scale="94" fitToHeight="0" orientation="landscape" r:id="rId1"/>
  <headerFooter alignWithMargins="0">
    <oddHeader>&amp;RSTATEMENT AG-3
Page &amp;P of &amp;N</oddHeader>
  </headerFooter>
  <colBreaks count="2" manualBreakCount="2">
    <brk id="11" min="14" max="45" man="1"/>
    <brk id="15" min="14" max="45" man="1"/>
  </colBreaks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workbookViewId="0">
      <pane ySplit="2" topLeftCell="A3" activePane="bottomLeft" state="frozen"/>
      <selection activeCell="B48" sqref="B48:S48"/>
      <selection pane="bottomLeft" activeCell="B48" sqref="B48:S48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3.109375" style="69" bestFit="1" customWidth="1"/>
    <col min="5" max="7" width="9.109375" style="69"/>
    <col min="8" max="8" width="45.6640625" style="69" customWidth="1"/>
    <col min="9" max="10" width="9.109375" style="69"/>
    <col min="11" max="13" width="17.6640625" style="69" customWidth="1"/>
    <col min="14" max="16384" width="9.109375" style="69"/>
  </cols>
  <sheetData>
    <row r="1" spans="1:23" x14ac:dyDescent="0.3">
      <c r="A1" s="30"/>
      <c r="B1" s="29" t="s">
        <v>859</v>
      </c>
      <c r="E1" s="118" t="s">
        <v>858</v>
      </c>
    </row>
    <row r="2" spans="1:23" x14ac:dyDescent="0.3">
      <c r="A2" s="31" t="s">
        <v>529</v>
      </c>
      <c r="B2" s="32" t="s">
        <v>444</v>
      </c>
      <c r="C2" s="32" t="s">
        <v>445</v>
      </c>
      <c r="D2" s="32" t="s">
        <v>446</v>
      </c>
      <c r="E2" s="32" t="s">
        <v>447</v>
      </c>
      <c r="F2" s="32" t="s">
        <v>448</v>
      </c>
      <c r="G2" s="32" t="s">
        <v>449</v>
      </c>
      <c r="H2" s="32" t="s">
        <v>450</v>
      </c>
      <c r="I2" s="32" t="s">
        <v>451</v>
      </c>
      <c r="J2" s="32" t="s">
        <v>452</v>
      </c>
      <c r="K2" s="75" t="s">
        <v>453</v>
      </c>
      <c r="L2" s="76" t="s">
        <v>454</v>
      </c>
      <c r="M2" s="32" t="s">
        <v>455</v>
      </c>
      <c r="N2" s="32" t="s">
        <v>456</v>
      </c>
      <c r="O2" s="32" t="s">
        <v>457</v>
      </c>
      <c r="P2" s="32" t="s">
        <v>458</v>
      </c>
      <c r="Q2" s="32" t="s">
        <v>459</v>
      </c>
      <c r="R2" s="32" t="s">
        <v>460</v>
      </c>
      <c r="S2" s="32" t="s">
        <v>461</v>
      </c>
      <c r="T2" s="32" t="s">
        <v>462</v>
      </c>
      <c r="U2" s="32" t="s">
        <v>463</v>
      </c>
      <c r="V2" s="32" t="s">
        <v>464</v>
      </c>
      <c r="W2" s="32" t="s">
        <v>465</v>
      </c>
    </row>
    <row r="3" spans="1:23" x14ac:dyDescent="0.3">
      <c r="A3" s="30" t="str">
        <f>VLOOKUP(I3,'Table (12)'!$B$3:$C$409,2,FALSE)</f>
        <v>NOL &amp; TAX CREDIT C/F - DEF TAX ASSET</v>
      </c>
      <c r="B3" s="88">
        <v>50</v>
      </c>
      <c r="C3" s="88">
        <v>210</v>
      </c>
      <c r="D3" s="88" t="s">
        <v>1488</v>
      </c>
      <c r="E3" s="88" t="s">
        <v>466</v>
      </c>
      <c r="F3" s="88" t="s">
        <v>762</v>
      </c>
      <c r="G3" s="34">
        <v>1901001</v>
      </c>
      <c r="H3" s="88" t="s">
        <v>803</v>
      </c>
      <c r="I3" s="88" t="s">
        <v>802</v>
      </c>
      <c r="J3" s="88" t="s">
        <v>640</v>
      </c>
      <c r="K3" s="91">
        <v>-4308</v>
      </c>
      <c r="L3" s="92">
        <v>-11600</v>
      </c>
      <c r="M3" s="88">
        <v>-4308</v>
      </c>
      <c r="N3" s="88"/>
      <c r="O3" s="88"/>
      <c r="P3" s="88">
        <v>0</v>
      </c>
      <c r="Q3" s="88">
        <v>0</v>
      </c>
      <c r="R3" s="88">
        <v>0</v>
      </c>
      <c r="S3" s="88">
        <v>0</v>
      </c>
      <c r="T3" s="88">
        <v>0</v>
      </c>
      <c r="U3" s="88" t="s">
        <v>470</v>
      </c>
      <c r="V3" s="88" t="s">
        <v>641</v>
      </c>
      <c r="W3" s="88" t="s">
        <v>642</v>
      </c>
    </row>
    <row r="4" spans="1:23" x14ac:dyDescent="0.3">
      <c r="A4" s="30" t="str">
        <f>VLOOKUP(I4,'Table (12)'!$B$3:$C$409,2,FALSE)</f>
        <v>NOL &amp; TAX CREDIT C/F - DEF TAX ASSET</v>
      </c>
      <c r="B4" s="88">
        <v>50</v>
      </c>
      <c r="C4" s="88">
        <v>210</v>
      </c>
      <c r="D4" s="88" t="s">
        <v>1488</v>
      </c>
      <c r="E4" s="88" t="s">
        <v>466</v>
      </c>
      <c r="F4" s="88" t="s">
        <v>762</v>
      </c>
      <c r="G4" s="34">
        <v>1901001</v>
      </c>
      <c r="H4" s="88" t="s">
        <v>847</v>
      </c>
      <c r="I4" s="88" t="s">
        <v>846</v>
      </c>
      <c r="J4" s="88" t="s">
        <v>640</v>
      </c>
      <c r="K4" s="91">
        <v>13984</v>
      </c>
      <c r="L4" s="92">
        <v>13984</v>
      </c>
      <c r="M4" s="88">
        <v>13984</v>
      </c>
      <c r="N4" s="88"/>
      <c r="O4" s="88"/>
      <c r="P4" s="88">
        <v>0</v>
      </c>
      <c r="Q4" s="88">
        <v>0</v>
      </c>
      <c r="R4" s="88">
        <v>0</v>
      </c>
      <c r="S4" s="88">
        <v>0</v>
      </c>
      <c r="T4" s="88">
        <v>0</v>
      </c>
      <c r="U4" s="88" t="s">
        <v>470</v>
      </c>
      <c r="V4" s="88" t="s">
        <v>641</v>
      </c>
      <c r="W4" s="88" t="s">
        <v>642</v>
      </c>
    </row>
    <row r="5" spans="1:23" x14ac:dyDescent="0.3">
      <c r="A5" s="30" t="str">
        <f>VLOOKUP(I5,'Table (12)'!$B$3:$C$409,2,FALSE)</f>
        <v>INT EXP CAPITALIZED FOR TAX</v>
      </c>
      <c r="B5" s="88">
        <v>50</v>
      </c>
      <c r="C5" s="88">
        <v>210</v>
      </c>
      <c r="D5" s="88" t="s">
        <v>1488</v>
      </c>
      <c r="E5" s="88" t="s">
        <v>466</v>
      </c>
      <c r="F5" s="88" t="s">
        <v>762</v>
      </c>
      <c r="G5" s="34">
        <v>1901001</v>
      </c>
      <c r="H5" s="88" t="s">
        <v>756</v>
      </c>
      <c r="I5" s="88" t="s">
        <v>801</v>
      </c>
      <c r="J5" s="88" t="s">
        <v>640</v>
      </c>
      <c r="K5" s="91">
        <v>653283.31999999995</v>
      </c>
      <c r="L5" s="92">
        <v>718007.47</v>
      </c>
      <c r="M5" s="88">
        <v>653283.31999999995</v>
      </c>
      <c r="N5" s="88"/>
      <c r="O5" s="88"/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 t="s">
        <v>470</v>
      </c>
      <c r="V5" s="88" t="s">
        <v>641</v>
      </c>
      <c r="W5" s="88" t="s">
        <v>642</v>
      </c>
    </row>
    <row r="6" spans="1:23" x14ac:dyDescent="0.3">
      <c r="A6" s="30" t="str">
        <f>VLOOKUP(I6,'Table (12)'!$B$3:$C$409,2,FALSE)</f>
        <v>INT EXP CAPITALIZED FOR TAX</v>
      </c>
      <c r="B6" s="88">
        <v>50</v>
      </c>
      <c r="C6" s="88">
        <v>210</v>
      </c>
      <c r="D6" s="88" t="s">
        <v>1488</v>
      </c>
      <c r="E6" s="88" t="s">
        <v>466</v>
      </c>
      <c r="F6" s="88" t="s">
        <v>762</v>
      </c>
      <c r="G6" s="34">
        <v>1901001</v>
      </c>
      <c r="H6" s="88" t="s">
        <v>800</v>
      </c>
      <c r="I6" s="88" t="s">
        <v>799</v>
      </c>
      <c r="J6" s="88" t="s">
        <v>640</v>
      </c>
      <c r="K6" s="91">
        <v>-233910</v>
      </c>
      <c r="L6" s="92">
        <v>-256728</v>
      </c>
      <c r="M6" s="88">
        <v>-233910</v>
      </c>
      <c r="N6" s="88"/>
      <c r="O6" s="88"/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 t="s">
        <v>470</v>
      </c>
      <c r="V6" s="88" t="s">
        <v>641</v>
      </c>
      <c r="W6" s="88" t="s">
        <v>642</v>
      </c>
    </row>
    <row r="7" spans="1:23" x14ac:dyDescent="0.3">
      <c r="A7" s="30" t="str">
        <f>VLOOKUP(I7,'Table (12)'!$B$3:$C$409,2,FALSE)</f>
        <v>CIAC - BOOK RECEIPTS</v>
      </c>
      <c r="B7" s="88">
        <v>50</v>
      </c>
      <c r="C7" s="88">
        <v>210</v>
      </c>
      <c r="D7" s="88" t="s">
        <v>1488</v>
      </c>
      <c r="E7" s="88" t="s">
        <v>466</v>
      </c>
      <c r="F7" s="88" t="s">
        <v>762</v>
      </c>
      <c r="G7" s="34">
        <v>1901001</v>
      </c>
      <c r="H7" s="88" t="s">
        <v>1023</v>
      </c>
      <c r="I7" s="88" t="s">
        <v>1077</v>
      </c>
      <c r="J7" s="88" t="s">
        <v>640</v>
      </c>
      <c r="K7" s="91">
        <v>500547.07</v>
      </c>
      <c r="L7" s="92">
        <v>811468.38</v>
      </c>
      <c r="M7" s="88">
        <v>500547.07</v>
      </c>
      <c r="N7" s="88"/>
      <c r="O7" s="88"/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 t="s">
        <v>470</v>
      </c>
      <c r="V7" s="88" t="s">
        <v>641</v>
      </c>
      <c r="W7" s="88" t="s">
        <v>642</v>
      </c>
    </row>
    <row r="8" spans="1:23" x14ac:dyDescent="0.3">
      <c r="A8" s="30" t="str">
        <f>VLOOKUP(I8,'Table (12)'!$B$3:$C$409,2,FALSE)</f>
        <v>SW-OVER RECOVERY FUEL COST</v>
      </c>
      <c r="B8" s="88">
        <v>50</v>
      </c>
      <c r="C8" s="88">
        <v>210</v>
      </c>
      <c r="D8" s="88" t="s">
        <v>1488</v>
      </c>
      <c r="E8" s="88" t="s">
        <v>466</v>
      </c>
      <c r="F8" s="88" t="s">
        <v>762</v>
      </c>
      <c r="G8" s="34">
        <v>1901001</v>
      </c>
      <c r="H8" s="88" t="s">
        <v>862</v>
      </c>
      <c r="I8" s="88" t="s">
        <v>863</v>
      </c>
      <c r="J8" s="88" t="s">
        <v>640</v>
      </c>
      <c r="K8" s="91">
        <v>0.15</v>
      </c>
      <c r="L8" s="92">
        <v>0.15</v>
      </c>
      <c r="M8" s="88">
        <v>0.15</v>
      </c>
      <c r="N8" s="88"/>
      <c r="O8" s="88"/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 t="s">
        <v>470</v>
      </c>
      <c r="V8" s="88" t="s">
        <v>641</v>
      </c>
      <c r="W8" s="88" t="s">
        <v>642</v>
      </c>
    </row>
    <row r="9" spans="1:23" x14ac:dyDescent="0.3">
      <c r="A9" s="30" t="str">
        <f>VLOOKUP(I9,'Table (12)'!$B$3:$C$409,2,FALSE)</f>
        <v>PROV WORKER'S COMP</v>
      </c>
      <c r="B9" s="88">
        <v>50</v>
      </c>
      <c r="C9" s="88">
        <v>210</v>
      </c>
      <c r="D9" s="88" t="s">
        <v>1488</v>
      </c>
      <c r="E9" s="88" t="s">
        <v>466</v>
      </c>
      <c r="F9" s="88" t="s">
        <v>762</v>
      </c>
      <c r="G9" s="34">
        <v>1901001</v>
      </c>
      <c r="H9" s="88" t="s">
        <v>744</v>
      </c>
      <c r="I9" s="88" t="s">
        <v>793</v>
      </c>
      <c r="J9" s="88" t="s">
        <v>640</v>
      </c>
      <c r="K9" s="91">
        <v>105259</v>
      </c>
      <c r="L9" s="92">
        <v>136846.96</v>
      </c>
      <c r="M9" s="88">
        <v>105259</v>
      </c>
      <c r="N9" s="88"/>
      <c r="O9" s="88"/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 t="s">
        <v>470</v>
      </c>
      <c r="V9" s="88" t="s">
        <v>641</v>
      </c>
      <c r="W9" s="88" t="s">
        <v>642</v>
      </c>
    </row>
    <row r="10" spans="1:23" x14ac:dyDescent="0.3">
      <c r="A10" s="30" t="str">
        <f>VLOOKUP(I10,'Table (12)'!$B$3:$C$409,2,FALSE)</f>
        <v>EMPLOYER SAVINGS PLAN MATCH</v>
      </c>
      <c r="B10" s="88">
        <v>50</v>
      </c>
      <c r="C10" s="88">
        <v>210</v>
      </c>
      <c r="D10" s="88" t="s">
        <v>1488</v>
      </c>
      <c r="E10" s="88" t="s">
        <v>466</v>
      </c>
      <c r="F10" s="88" t="s">
        <v>762</v>
      </c>
      <c r="G10" s="34">
        <v>1901001</v>
      </c>
      <c r="H10" s="88" t="s">
        <v>740</v>
      </c>
      <c r="I10" s="88" t="s">
        <v>861</v>
      </c>
      <c r="J10" s="88" t="s">
        <v>640</v>
      </c>
      <c r="K10" s="91">
        <v>-0.01</v>
      </c>
      <c r="L10" s="92">
        <v>-0.01</v>
      </c>
      <c r="M10" s="88">
        <v>-0.01</v>
      </c>
      <c r="N10" s="88"/>
      <c r="O10" s="88"/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 t="s">
        <v>470</v>
      </c>
      <c r="V10" s="88" t="s">
        <v>641</v>
      </c>
      <c r="W10" s="88" t="s">
        <v>642</v>
      </c>
    </row>
    <row r="11" spans="1:23" x14ac:dyDescent="0.3">
      <c r="A11" s="30" t="str">
        <f>VLOOKUP(I11,'Table (12)'!$B$3:$C$409,2,FALSE)</f>
        <v>ACCRUED PSI PLAN EXP</v>
      </c>
      <c r="B11" s="88">
        <v>50</v>
      </c>
      <c r="C11" s="88">
        <v>210</v>
      </c>
      <c r="D11" s="88" t="s">
        <v>1488</v>
      </c>
      <c r="E11" s="88" t="s">
        <v>466</v>
      </c>
      <c r="F11" s="88" t="s">
        <v>762</v>
      </c>
      <c r="G11" s="34">
        <v>1901001</v>
      </c>
      <c r="H11" s="88" t="s">
        <v>739</v>
      </c>
      <c r="I11" s="88" t="s">
        <v>841</v>
      </c>
      <c r="J11" s="88" t="s">
        <v>640</v>
      </c>
      <c r="K11" s="91">
        <v>2101.4499999999998</v>
      </c>
      <c r="L11" s="92">
        <v>3295</v>
      </c>
      <c r="M11" s="88">
        <v>2101.4499999999998</v>
      </c>
      <c r="N11" s="88"/>
      <c r="O11" s="88"/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 t="s">
        <v>470</v>
      </c>
      <c r="V11" s="88" t="s">
        <v>641</v>
      </c>
      <c r="W11" s="88" t="s">
        <v>642</v>
      </c>
    </row>
    <row r="12" spans="1:23" x14ac:dyDescent="0.3">
      <c r="A12" s="30" t="str">
        <f>VLOOKUP(I12,'Table (12)'!$B$3:$C$409,2,FALSE)</f>
        <v>BK PROV UNCOLL ACCTS</v>
      </c>
      <c r="B12" s="88">
        <v>50</v>
      </c>
      <c r="C12" s="88">
        <v>210</v>
      </c>
      <c r="D12" s="88" t="s">
        <v>1488</v>
      </c>
      <c r="E12" s="88" t="s">
        <v>466</v>
      </c>
      <c r="F12" s="88" t="s">
        <v>762</v>
      </c>
      <c r="G12" s="34">
        <v>1901001</v>
      </c>
      <c r="H12" s="88" t="s">
        <v>792</v>
      </c>
      <c r="I12" s="88" t="s">
        <v>791</v>
      </c>
      <c r="J12" s="88" t="s">
        <v>640</v>
      </c>
      <c r="K12" s="91">
        <v>116824.95</v>
      </c>
      <c r="L12" s="92">
        <v>59583.79</v>
      </c>
      <c r="M12" s="88">
        <v>116824.95</v>
      </c>
      <c r="N12" s="88"/>
      <c r="O12" s="88"/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 t="s">
        <v>470</v>
      </c>
      <c r="V12" s="88" t="s">
        <v>641</v>
      </c>
      <c r="W12" s="88" t="s">
        <v>642</v>
      </c>
    </row>
    <row r="13" spans="1:23" x14ac:dyDescent="0.3">
      <c r="A13" s="30" t="str">
        <f>VLOOKUP(I13,'Table (12)'!$B$3:$C$409,2,FALSE)</f>
        <v>ACCRD COMPANYWIDE INCENTV PLAN</v>
      </c>
      <c r="B13" s="88">
        <v>50</v>
      </c>
      <c r="C13" s="88">
        <v>210</v>
      </c>
      <c r="D13" s="88" t="s">
        <v>1488</v>
      </c>
      <c r="E13" s="88" t="s">
        <v>466</v>
      </c>
      <c r="F13" s="88" t="s">
        <v>762</v>
      </c>
      <c r="G13" s="34">
        <v>1901001</v>
      </c>
      <c r="H13" s="88" t="s">
        <v>734</v>
      </c>
      <c r="I13" s="88" t="s">
        <v>790</v>
      </c>
      <c r="J13" s="88" t="s">
        <v>640</v>
      </c>
      <c r="K13" s="91">
        <v>286453.23</v>
      </c>
      <c r="L13" s="92">
        <v>259938.58</v>
      </c>
      <c r="M13" s="88">
        <v>286453.23</v>
      </c>
      <c r="N13" s="88"/>
      <c r="O13" s="88"/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 t="s">
        <v>470</v>
      </c>
      <c r="V13" s="88" t="s">
        <v>641</v>
      </c>
      <c r="W13" s="88" t="s">
        <v>642</v>
      </c>
    </row>
    <row r="14" spans="1:23" x14ac:dyDescent="0.3">
      <c r="A14" s="30" t="str">
        <f>VLOOKUP(I14,'Table (12)'!$B$3:$C$409,2,FALSE)</f>
        <v>ACCRUED BOOK VACATION PAY</v>
      </c>
      <c r="B14" s="88">
        <v>50</v>
      </c>
      <c r="C14" s="88">
        <v>210</v>
      </c>
      <c r="D14" s="88" t="s">
        <v>1488</v>
      </c>
      <c r="E14" s="88" t="s">
        <v>466</v>
      </c>
      <c r="F14" s="88" t="s">
        <v>762</v>
      </c>
      <c r="G14" s="34">
        <v>1901001</v>
      </c>
      <c r="H14" s="88" t="s">
        <v>732</v>
      </c>
      <c r="I14" s="88" t="s">
        <v>789</v>
      </c>
      <c r="J14" s="88" t="s">
        <v>640</v>
      </c>
      <c r="K14" s="91">
        <v>86592.53</v>
      </c>
      <c r="L14" s="92">
        <v>92794.69</v>
      </c>
      <c r="M14" s="88">
        <v>86592.53</v>
      </c>
      <c r="N14" s="88"/>
      <c r="O14" s="88"/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 t="s">
        <v>470</v>
      </c>
      <c r="V14" s="88" t="s">
        <v>641</v>
      </c>
      <c r="W14" s="88" t="s">
        <v>642</v>
      </c>
    </row>
    <row r="15" spans="1:23" x14ac:dyDescent="0.3">
      <c r="A15" s="30" t="str">
        <f>VLOOKUP(I15,'Table (12)'!$B$3:$C$409,2,FALSE)</f>
        <v>ACCRUED BK SEVERANCE BENEFITS</v>
      </c>
      <c r="B15" s="88">
        <v>50</v>
      </c>
      <c r="C15" s="88">
        <v>210</v>
      </c>
      <c r="D15" s="88" t="s">
        <v>1488</v>
      </c>
      <c r="E15" s="88" t="s">
        <v>466</v>
      </c>
      <c r="F15" s="88" t="s">
        <v>762</v>
      </c>
      <c r="G15" s="34">
        <v>1901001</v>
      </c>
      <c r="H15" s="88" t="s">
        <v>730</v>
      </c>
      <c r="I15" s="88" t="s">
        <v>837</v>
      </c>
      <c r="J15" s="88" t="s">
        <v>640</v>
      </c>
      <c r="K15" s="91">
        <v>157063.20000000001</v>
      </c>
      <c r="L15" s="92">
        <v>0</v>
      </c>
      <c r="M15" s="88">
        <v>157063.20000000001</v>
      </c>
      <c r="N15" s="88"/>
      <c r="O15" s="88"/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 t="s">
        <v>470</v>
      </c>
      <c r="V15" s="88" t="s">
        <v>641</v>
      </c>
      <c r="W15" s="88" t="s">
        <v>642</v>
      </c>
    </row>
    <row r="16" spans="1:23" x14ac:dyDescent="0.3">
      <c r="A16" s="30" t="str">
        <f>VLOOKUP(I16,'Table (12)'!$B$3:$C$409,2,FALSE)</f>
        <v>ACCRUED INTEREST-LONG-TERM - FIN 48</v>
      </c>
      <c r="B16" s="88">
        <v>50</v>
      </c>
      <c r="C16" s="88">
        <v>210</v>
      </c>
      <c r="D16" s="88" t="s">
        <v>1488</v>
      </c>
      <c r="E16" s="88" t="s">
        <v>466</v>
      </c>
      <c r="F16" s="88" t="s">
        <v>762</v>
      </c>
      <c r="G16" s="34">
        <v>1901001</v>
      </c>
      <c r="H16" s="88" t="s">
        <v>728</v>
      </c>
      <c r="I16" s="88" t="s">
        <v>788</v>
      </c>
      <c r="J16" s="88" t="s">
        <v>640</v>
      </c>
      <c r="K16" s="91">
        <v>112706.85</v>
      </c>
      <c r="L16" s="92">
        <v>113176.55</v>
      </c>
      <c r="M16" s="88">
        <v>112706.85</v>
      </c>
      <c r="N16" s="88"/>
      <c r="O16" s="88"/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 t="s">
        <v>470</v>
      </c>
      <c r="V16" s="88" t="s">
        <v>641</v>
      </c>
      <c r="W16" s="88" t="s">
        <v>642</v>
      </c>
    </row>
    <row r="17" spans="1:23" x14ac:dyDescent="0.3">
      <c r="A17" s="30" t="str">
        <f>VLOOKUP(I17,'Table (12)'!$B$3:$C$409,2,FALSE)</f>
        <v>ACCRUED INTEREST-LONG-TERM - FIN 48</v>
      </c>
      <c r="B17" s="88">
        <v>50</v>
      </c>
      <c r="C17" s="88">
        <v>210</v>
      </c>
      <c r="D17" s="88" t="s">
        <v>1488</v>
      </c>
      <c r="E17" s="88" t="s">
        <v>466</v>
      </c>
      <c r="F17" s="88" t="s">
        <v>762</v>
      </c>
      <c r="G17" s="34">
        <v>1901001</v>
      </c>
      <c r="H17" s="88" t="s">
        <v>787</v>
      </c>
      <c r="I17" s="88" t="s">
        <v>786</v>
      </c>
      <c r="J17" s="88" t="s">
        <v>640</v>
      </c>
      <c r="K17" s="91">
        <v>30195</v>
      </c>
      <c r="L17" s="92">
        <v>30195</v>
      </c>
      <c r="M17" s="88">
        <v>30195</v>
      </c>
      <c r="N17" s="88"/>
      <c r="O17" s="88"/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 t="s">
        <v>470</v>
      </c>
      <c r="V17" s="88" t="s">
        <v>641</v>
      </c>
      <c r="W17" s="88" t="s">
        <v>642</v>
      </c>
    </row>
    <row r="18" spans="1:23" x14ac:dyDescent="0.3">
      <c r="A18" s="30" t="str">
        <f>VLOOKUP(I18,'Table (12)'!$B$3:$C$409,2,FALSE)</f>
        <v>ADVANCE RENTAL INC (CUR MO)</v>
      </c>
      <c r="B18" s="88">
        <v>50</v>
      </c>
      <c r="C18" s="88">
        <v>210</v>
      </c>
      <c r="D18" s="88" t="s">
        <v>1488</v>
      </c>
      <c r="E18" s="88" t="s">
        <v>466</v>
      </c>
      <c r="F18" s="88" t="s">
        <v>762</v>
      </c>
      <c r="G18" s="34">
        <v>1901001</v>
      </c>
      <c r="H18" s="88" t="s">
        <v>708</v>
      </c>
      <c r="I18" s="88" t="s">
        <v>855</v>
      </c>
      <c r="J18" s="88" t="s">
        <v>640</v>
      </c>
      <c r="K18" s="91">
        <v>39629.730000000003</v>
      </c>
      <c r="L18" s="92">
        <v>32934.300000000003</v>
      </c>
      <c r="M18" s="88">
        <v>39629.730000000003</v>
      </c>
      <c r="N18" s="88"/>
      <c r="O18" s="88"/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 t="s">
        <v>470</v>
      </c>
      <c r="V18" s="88" t="s">
        <v>641</v>
      </c>
      <c r="W18" s="88" t="s">
        <v>642</v>
      </c>
    </row>
    <row r="19" spans="1:23" x14ac:dyDescent="0.3">
      <c r="A19" s="30" t="str">
        <f>VLOOKUP(I19,'Table (12)'!$B$3:$C$409,2,FALSE)</f>
        <v>CAPITALIZED SOFTWARE COSTS-TAX</v>
      </c>
      <c r="B19" s="88">
        <v>50</v>
      </c>
      <c r="C19" s="88">
        <v>210</v>
      </c>
      <c r="D19" s="88" t="s">
        <v>1488</v>
      </c>
      <c r="E19" s="88" t="s">
        <v>466</v>
      </c>
      <c r="F19" s="88" t="s">
        <v>762</v>
      </c>
      <c r="G19" s="34">
        <v>1901001</v>
      </c>
      <c r="H19" s="88" t="s">
        <v>704</v>
      </c>
      <c r="I19" s="88" t="s">
        <v>781</v>
      </c>
      <c r="J19" s="88" t="s">
        <v>640</v>
      </c>
      <c r="K19" s="91">
        <v>4489.1499999999996</v>
      </c>
      <c r="L19" s="92">
        <v>2564.85</v>
      </c>
      <c r="M19" s="88">
        <v>4489.1499999999996</v>
      </c>
      <c r="N19" s="88"/>
      <c r="O19" s="88"/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 t="s">
        <v>470</v>
      </c>
      <c r="V19" s="88" t="s">
        <v>641</v>
      </c>
      <c r="W19" s="88" t="s">
        <v>642</v>
      </c>
    </row>
    <row r="20" spans="1:23" x14ac:dyDescent="0.3">
      <c r="A20" s="30" t="str">
        <f>VLOOKUP(I20,'Table (12)'!$B$3:$C$409,2,FALSE)</f>
        <v>ACCRD SFAS 106 PST RETIRE EXP</v>
      </c>
      <c r="B20" s="88">
        <v>50</v>
      </c>
      <c r="C20" s="88">
        <v>210</v>
      </c>
      <c r="D20" s="88" t="s">
        <v>1488</v>
      </c>
      <c r="E20" s="88" t="s">
        <v>466</v>
      </c>
      <c r="F20" s="88" t="s">
        <v>762</v>
      </c>
      <c r="G20" s="34">
        <v>1901001</v>
      </c>
      <c r="H20" s="88" t="s">
        <v>702</v>
      </c>
      <c r="I20" s="88" t="s">
        <v>779</v>
      </c>
      <c r="J20" s="88" t="s">
        <v>640</v>
      </c>
      <c r="K20" s="91">
        <v>-402829.5</v>
      </c>
      <c r="L20" s="92">
        <v>-446079.73</v>
      </c>
      <c r="M20" s="88">
        <v>-402829.5</v>
      </c>
      <c r="N20" s="88"/>
      <c r="O20" s="88"/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 t="s">
        <v>470</v>
      </c>
      <c r="V20" s="88" t="s">
        <v>641</v>
      </c>
      <c r="W20" s="88" t="s">
        <v>642</v>
      </c>
    </row>
    <row r="21" spans="1:23" x14ac:dyDescent="0.3">
      <c r="A21" s="30" t="str">
        <f>VLOOKUP(I21,'Table (12)'!$B$3:$C$409,2,FALSE)</f>
        <v>SFAS 106 PST RETIRE EXP - NON-DEDUCT CONT</v>
      </c>
      <c r="B21" s="88">
        <v>50</v>
      </c>
      <c r="C21" s="88">
        <v>210</v>
      </c>
      <c r="D21" s="88" t="s">
        <v>1488</v>
      </c>
      <c r="E21" s="88" t="s">
        <v>466</v>
      </c>
      <c r="F21" s="88" t="s">
        <v>762</v>
      </c>
      <c r="G21" s="34">
        <v>1901001</v>
      </c>
      <c r="H21" s="88" t="s">
        <v>701</v>
      </c>
      <c r="I21" s="88" t="s">
        <v>428</v>
      </c>
      <c r="J21" s="88" t="s">
        <v>640</v>
      </c>
      <c r="K21" s="91">
        <v>250699.4</v>
      </c>
      <c r="L21" s="92">
        <v>250699.4</v>
      </c>
      <c r="M21" s="88">
        <v>250699.4</v>
      </c>
      <c r="N21" s="88"/>
      <c r="O21" s="88"/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 t="s">
        <v>470</v>
      </c>
      <c r="V21" s="88" t="s">
        <v>641</v>
      </c>
      <c r="W21" s="88" t="s">
        <v>642</v>
      </c>
    </row>
    <row r="22" spans="1:23" x14ac:dyDescent="0.3">
      <c r="A22" s="30" t="str">
        <f>VLOOKUP(I22,'Table (12)'!$B$3:$C$409,2,FALSE)</f>
        <v>ACCRD SFAS 112 PST EMPLOY BEN</v>
      </c>
      <c r="B22" s="88">
        <v>50</v>
      </c>
      <c r="C22" s="88">
        <v>210</v>
      </c>
      <c r="D22" s="88" t="s">
        <v>1488</v>
      </c>
      <c r="E22" s="88" t="s">
        <v>466</v>
      </c>
      <c r="F22" s="88" t="s">
        <v>762</v>
      </c>
      <c r="G22" s="34">
        <v>1901001</v>
      </c>
      <c r="H22" s="88" t="s">
        <v>699</v>
      </c>
      <c r="I22" s="88" t="s">
        <v>777</v>
      </c>
      <c r="J22" s="88" t="s">
        <v>640</v>
      </c>
      <c r="K22" s="91">
        <v>-0.45</v>
      </c>
      <c r="L22" s="92">
        <v>-0.45</v>
      </c>
      <c r="M22" s="88">
        <v>-0.45</v>
      </c>
      <c r="N22" s="88"/>
      <c r="O22" s="88"/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 t="s">
        <v>470</v>
      </c>
      <c r="V22" s="88" t="s">
        <v>641</v>
      </c>
      <c r="W22" s="88" t="s">
        <v>642</v>
      </c>
    </row>
    <row r="23" spans="1:23" x14ac:dyDescent="0.3">
      <c r="A23" s="30" t="str">
        <f>VLOOKUP(I23,'Table (12)'!$B$3:$C$409,2,FALSE)</f>
        <v>ACCRD BOOK ARO EXPENSE - SFAS 143</v>
      </c>
      <c r="B23" s="88">
        <v>50</v>
      </c>
      <c r="C23" s="88">
        <v>210</v>
      </c>
      <c r="D23" s="88" t="s">
        <v>1488</v>
      </c>
      <c r="E23" s="88" t="s">
        <v>466</v>
      </c>
      <c r="F23" s="88" t="s">
        <v>762</v>
      </c>
      <c r="G23" s="34">
        <v>1901001</v>
      </c>
      <c r="H23" s="88" t="s">
        <v>698</v>
      </c>
      <c r="I23" s="88" t="s">
        <v>776</v>
      </c>
      <c r="J23" s="88" t="s">
        <v>640</v>
      </c>
      <c r="K23" s="91">
        <v>43713.98</v>
      </c>
      <c r="L23" s="92">
        <v>45725.3</v>
      </c>
      <c r="M23" s="88">
        <v>43713.98</v>
      </c>
      <c r="N23" s="88"/>
      <c r="O23" s="88"/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 t="s">
        <v>470</v>
      </c>
      <c r="V23" s="88" t="s">
        <v>641</v>
      </c>
      <c r="W23" s="88" t="s">
        <v>642</v>
      </c>
    </row>
    <row r="24" spans="1:23" x14ac:dyDescent="0.3">
      <c r="A24" s="30" t="str">
        <f>VLOOKUP(I24,'Table (12)'!$B$3:$C$409,2,FALSE)</f>
        <v>FIN 48 - DEFD STATE INCOME TAXES</v>
      </c>
      <c r="B24" s="88">
        <v>50</v>
      </c>
      <c r="C24" s="88">
        <v>210</v>
      </c>
      <c r="D24" s="88" t="s">
        <v>1488</v>
      </c>
      <c r="E24" s="88" t="s">
        <v>466</v>
      </c>
      <c r="F24" s="88" t="s">
        <v>762</v>
      </c>
      <c r="G24" s="34">
        <v>1901001</v>
      </c>
      <c r="H24" s="88" t="s">
        <v>773</v>
      </c>
      <c r="I24" s="88" t="s">
        <v>772</v>
      </c>
      <c r="J24" s="88" t="s">
        <v>640</v>
      </c>
      <c r="K24" s="91">
        <v>-13684.65</v>
      </c>
      <c r="L24" s="92">
        <v>-16662.099999999999</v>
      </c>
      <c r="M24" s="88">
        <v>-13684.65</v>
      </c>
      <c r="N24" s="88"/>
      <c r="O24" s="88"/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 t="s">
        <v>470</v>
      </c>
      <c r="V24" s="88" t="s">
        <v>641</v>
      </c>
      <c r="W24" s="88" t="s">
        <v>642</v>
      </c>
    </row>
    <row r="25" spans="1:23" x14ac:dyDescent="0.3">
      <c r="A25" s="30" t="str">
        <f>VLOOKUP(I25,'Table (12)'!$B$3:$C$409,2,FALSE)</f>
        <v>ACCRD SIT TX RESERVE-LNG-TERM-FIN 48</v>
      </c>
      <c r="B25" s="88">
        <v>50</v>
      </c>
      <c r="C25" s="88">
        <v>210</v>
      </c>
      <c r="D25" s="88" t="s">
        <v>1488</v>
      </c>
      <c r="E25" s="88" t="s">
        <v>466</v>
      </c>
      <c r="F25" s="88" t="s">
        <v>762</v>
      </c>
      <c r="G25" s="34">
        <v>1901001</v>
      </c>
      <c r="H25" s="88" t="s">
        <v>690</v>
      </c>
      <c r="I25" s="88" t="s">
        <v>767</v>
      </c>
      <c r="J25" s="88" t="s">
        <v>640</v>
      </c>
      <c r="K25" s="91">
        <v>-90725.95</v>
      </c>
      <c r="L25" s="92">
        <v>-89119.45</v>
      </c>
      <c r="M25" s="88">
        <v>-90725.95</v>
      </c>
      <c r="N25" s="88"/>
      <c r="O25" s="88"/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 t="s">
        <v>470</v>
      </c>
      <c r="V25" s="88" t="s">
        <v>641</v>
      </c>
      <c r="W25" s="88" t="s">
        <v>642</v>
      </c>
    </row>
    <row r="26" spans="1:23" x14ac:dyDescent="0.3">
      <c r="A26" s="30" t="str">
        <f>VLOOKUP(I26,'Table (12)'!$B$3:$C$409,2,FALSE)</f>
        <v>ACCRD SIT TX RESERVE-LNG-TERM-FIN 48</v>
      </c>
      <c r="B26" s="88">
        <v>50</v>
      </c>
      <c r="C26" s="88">
        <v>210</v>
      </c>
      <c r="D26" s="88" t="s">
        <v>1488</v>
      </c>
      <c r="E26" s="88" t="s">
        <v>466</v>
      </c>
      <c r="F26" s="88" t="s">
        <v>762</v>
      </c>
      <c r="G26" s="34">
        <v>1901001</v>
      </c>
      <c r="H26" s="88" t="s">
        <v>766</v>
      </c>
      <c r="I26" s="88" t="s">
        <v>765</v>
      </c>
      <c r="J26" s="88" t="s">
        <v>640</v>
      </c>
      <c r="K26" s="91">
        <v>90727</v>
      </c>
      <c r="L26" s="92">
        <v>90727</v>
      </c>
      <c r="M26" s="88">
        <v>90727</v>
      </c>
      <c r="N26" s="88"/>
      <c r="O26" s="88"/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 t="s">
        <v>470</v>
      </c>
      <c r="V26" s="88" t="s">
        <v>641</v>
      </c>
      <c r="W26" s="88" t="s">
        <v>642</v>
      </c>
    </row>
    <row r="27" spans="1:23" x14ac:dyDescent="0.3">
      <c r="A27" s="30" t="str">
        <f>VLOOKUP(I27,'Table (12)'!$B$3:$C$409,2,FALSE)</f>
        <v>ACCRD SIT TX RESERVE-SHRT-TERM-FIN 48</v>
      </c>
      <c r="B27" s="88">
        <v>50</v>
      </c>
      <c r="C27" s="88">
        <v>210</v>
      </c>
      <c r="D27" s="88" t="s">
        <v>1488</v>
      </c>
      <c r="E27" s="88" t="s">
        <v>466</v>
      </c>
      <c r="F27" s="88" t="s">
        <v>762</v>
      </c>
      <c r="G27" s="34">
        <v>1901001</v>
      </c>
      <c r="H27" s="88" t="s">
        <v>689</v>
      </c>
      <c r="I27" s="88" t="s">
        <v>764</v>
      </c>
      <c r="J27" s="88" t="s">
        <v>640</v>
      </c>
      <c r="K27" s="91">
        <v>17866.8</v>
      </c>
      <c r="L27" s="92">
        <v>19854.45</v>
      </c>
      <c r="M27" s="88">
        <v>17866.8</v>
      </c>
      <c r="N27" s="88"/>
      <c r="O27" s="88"/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 t="s">
        <v>470</v>
      </c>
      <c r="V27" s="88" t="s">
        <v>641</v>
      </c>
      <c r="W27" s="88" t="s">
        <v>642</v>
      </c>
    </row>
    <row r="28" spans="1:23" x14ac:dyDescent="0.3">
      <c r="A28" s="30" t="str">
        <f>VLOOKUP(I28,'Table (12)'!$B$3:$C$409,2,FALSE)</f>
        <v>1991-1996 IRS AUDIT SETTLEMENT</v>
      </c>
      <c r="B28" s="88">
        <v>50</v>
      </c>
      <c r="C28" s="88">
        <v>210</v>
      </c>
      <c r="D28" s="88" t="s">
        <v>1488</v>
      </c>
      <c r="E28" s="88" t="s">
        <v>466</v>
      </c>
      <c r="F28" s="88" t="s">
        <v>762</v>
      </c>
      <c r="G28" s="34">
        <v>1901001</v>
      </c>
      <c r="H28" s="88" t="s">
        <v>686</v>
      </c>
      <c r="I28" s="88" t="s">
        <v>850</v>
      </c>
      <c r="J28" s="88" t="s">
        <v>640</v>
      </c>
      <c r="K28" s="91">
        <v>2369.1</v>
      </c>
      <c r="L28" s="92">
        <v>2369.1</v>
      </c>
      <c r="M28" s="88">
        <v>2369.1</v>
      </c>
      <c r="N28" s="88"/>
      <c r="O28" s="88"/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 t="s">
        <v>470</v>
      </c>
      <c r="V28" s="88" t="s">
        <v>641</v>
      </c>
      <c r="W28" s="88" t="s">
        <v>642</v>
      </c>
    </row>
    <row r="29" spans="1:23" x14ac:dyDescent="0.3">
      <c r="A29" s="30" t="str">
        <f>VLOOKUP(I29,'Table (12)'!$B$3:$C$409,2,FALSE)</f>
        <v>IRS CAPITALIZATION ADJUSTMENT</v>
      </c>
      <c r="B29" s="88">
        <v>50</v>
      </c>
      <c r="C29" s="88">
        <v>210</v>
      </c>
      <c r="D29" s="88" t="s">
        <v>1488</v>
      </c>
      <c r="E29" s="88" t="s">
        <v>466</v>
      </c>
      <c r="F29" s="88" t="s">
        <v>762</v>
      </c>
      <c r="G29" s="34">
        <v>1901001</v>
      </c>
      <c r="H29" s="88" t="s">
        <v>683</v>
      </c>
      <c r="I29" s="88" t="s">
        <v>763</v>
      </c>
      <c r="J29" s="88" t="s">
        <v>640</v>
      </c>
      <c r="K29" s="91">
        <v>-3434.9</v>
      </c>
      <c r="L29" s="92">
        <v>-3434.9</v>
      </c>
      <c r="M29" s="88">
        <v>-3434.9</v>
      </c>
      <c r="N29" s="88"/>
      <c r="O29" s="88"/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 t="s">
        <v>470</v>
      </c>
      <c r="V29" s="88" t="s">
        <v>641</v>
      </c>
      <c r="W29" s="88" t="s">
        <v>642</v>
      </c>
    </row>
    <row r="30" spans="1:23" x14ac:dyDescent="0.3">
      <c r="A30" s="30" t="str">
        <f>VLOOKUP(I30,'Table (12)'!$B$3:$C$409,2,FALSE)</f>
        <v>IGCC REVENUES</v>
      </c>
      <c r="B30" s="88">
        <v>50</v>
      </c>
      <c r="C30" s="88">
        <v>413</v>
      </c>
      <c r="D30" s="88" t="s">
        <v>1489</v>
      </c>
      <c r="E30" s="88" t="s">
        <v>466</v>
      </c>
      <c r="F30" s="88" t="s">
        <v>762</v>
      </c>
      <c r="G30" s="34">
        <v>1901001</v>
      </c>
      <c r="H30" s="88" t="s">
        <v>1398</v>
      </c>
      <c r="I30" s="88" t="s">
        <v>1496</v>
      </c>
      <c r="J30" s="88" t="s">
        <v>640</v>
      </c>
      <c r="K30" s="91">
        <v>0</v>
      </c>
      <c r="L30" s="92">
        <v>516029.15</v>
      </c>
      <c r="M30" s="88">
        <v>0</v>
      </c>
      <c r="N30" s="88"/>
      <c r="O30" s="88"/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 t="s">
        <v>470</v>
      </c>
      <c r="V30" s="88" t="s">
        <v>641</v>
      </c>
      <c r="W30" s="88" t="s">
        <v>642</v>
      </c>
    </row>
    <row r="31" spans="1:23" x14ac:dyDescent="0.3">
      <c r="A31" s="30" t="str">
        <f>VLOOKUP(I31,'Table (12)'!$B$3:$C$409,2,FALSE)</f>
        <v>INT EXP CAPITALIZED FOR TAX</v>
      </c>
      <c r="B31" s="88">
        <v>50</v>
      </c>
      <c r="C31" s="88">
        <v>413</v>
      </c>
      <c r="D31" s="88" t="s">
        <v>1489</v>
      </c>
      <c r="E31" s="88" t="s">
        <v>466</v>
      </c>
      <c r="F31" s="88" t="s">
        <v>762</v>
      </c>
      <c r="G31" s="34">
        <v>1901001</v>
      </c>
      <c r="H31" s="88" t="s">
        <v>756</v>
      </c>
      <c r="I31" s="88" t="s">
        <v>801</v>
      </c>
      <c r="J31" s="88" t="s">
        <v>640</v>
      </c>
      <c r="K31" s="91">
        <v>118365.32</v>
      </c>
      <c r="L31" s="92">
        <v>98994.35</v>
      </c>
      <c r="M31" s="88">
        <v>118365.32</v>
      </c>
      <c r="N31" s="88"/>
      <c r="O31" s="88"/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 t="s">
        <v>470</v>
      </c>
      <c r="V31" s="88" t="s">
        <v>641</v>
      </c>
      <c r="W31" s="88" t="s">
        <v>642</v>
      </c>
    </row>
    <row r="32" spans="1:23" x14ac:dyDescent="0.3">
      <c r="A32" s="30" t="str">
        <f>VLOOKUP(I32,'Table (12)'!$B$3:$C$409,2,FALSE)</f>
        <v>INT EXP CAPITALIZED FOR TAX</v>
      </c>
      <c r="B32" s="88">
        <v>50</v>
      </c>
      <c r="C32" s="88">
        <v>413</v>
      </c>
      <c r="D32" s="88" t="s">
        <v>1489</v>
      </c>
      <c r="E32" s="88" t="s">
        <v>466</v>
      </c>
      <c r="F32" s="88" t="s">
        <v>762</v>
      </c>
      <c r="G32" s="34">
        <v>1901001</v>
      </c>
      <c r="H32" s="88" t="s">
        <v>800</v>
      </c>
      <c r="I32" s="88" t="s">
        <v>799</v>
      </c>
      <c r="J32" s="88" t="s">
        <v>640</v>
      </c>
      <c r="K32" s="91">
        <v>-1874</v>
      </c>
      <c r="L32" s="92">
        <v>-4675</v>
      </c>
      <c r="M32" s="88">
        <v>-1874</v>
      </c>
      <c r="N32" s="88"/>
      <c r="O32" s="88"/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 t="s">
        <v>470</v>
      </c>
      <c r="V32" s="88" t="s">
        <v>641</v>
      </c>
      <c r="W32" s="88" t="s">
        <v>642</v>
      </c>
    </row>
    <row r="33" spans="1:23" x14ac:dyDescent="0.3">
      <c r="A33" s="30" t="str">
        <f>VLOOKUP(I33,'Table (12)'!$B$3:$C$409,2,FALSE)</f>
        <v>MARK &amp; SPREAD-DEFL-190-A/L</v>
      </c>
      <c r="B33" s="88">
        <v>50</v>
      </c>
      <c r="C33" s="88">
        <v>413</v>
      </c>
      <c r="D33" s="88" t="s">
        <v>1489</v>
      </c>
      <c r="E33" s="88" t="s">
        <v>466</v>
      </c>
      <c r="F33" s="88" t="s">
        <v>762</v>
      </c>
      <c r="G33" s="34">
        <v>1901001</v>
      </c>
      <c r="H33" s="88" t="s">
        <v>745</v>
      </c>
      <c r="I33" s="88" t="s">
        <v>845</v>
      </c>
      <c r="J33" s="88" t="s">
        <v>640</v>
      </c>
      <c r="K33" s="91">
        <v>4029.9</v>
      </c>
      <c r="L33" s="92">
        <v>-49812</v>
      </c>
      <c r="M33" s="88">
        <v>4029.9</v>
      </c>
      <c r="N33" s="88"/>
      <c r="O33" s="88"/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 t="s">
        <v>470</v>
      </c>
      <c r="V33" s="88" t="s">
        <v>641</v>
      </c>
      <c r="W33" s="88" t="s">
        <v>642</v>
      </c>
    </row>
    <row r="34" spans="1:23" x14ac:dyDescent="0.3">
      <c r="A34" s="30" t="str">
        <f>VLOOKUP(I34,'Table (12)'!$B$3:$C$409,2,FALSE)</f>
        <v>PROV-TRADING CREDIT RISK - A/L</v>
      </c>
      <c r="B34" s="88">
        <v>50</v>
      </c>
      <c r="C34" s="88">
        <v>413</v>
      </c>
      <c r="D34" s="88" t="s">
        <v>1489</v>
      </c>
      <c r="E34" s="88" t="s">
        <v>466</v>
      </c>
      <c r="F34" s="88" t="s">
        <v>762</v>
      </c>
      <c r="G34" s="34">
        <v>1901001</v>
      </c>
      <c r="H34" s="88" t="s">
        <v>737</v>
      </c>
      <c r="I34" s="88" t="s">
        <v>840</v>
      </c>
      <c r="J34" s="88" t="s">
        <v>640</v>
      </c>
      <c r="K34" s="91">
        <v>613.20000000000005</v>
      </c>
      <c r="L34" s="92">
        <v>260.75</v>
      </c>
      <c r="M34" s="88">
        <v>613.20000000000005</v>
      </c>
      <c r="N34" s="88"/>
      <c r="O34" s="88"/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 t="s">
        <v>470</v>
      </c>
      <c r="V34" s="88" t="s">
        <v>641</v>
      </c>
      <c r="W34" s="88" t="s">
        <v>642</v>
      </c>
    </row>
    <row r="35" spans="1:23" x14ac:dyDescent="0.3">
      <c r="A35" s="30" t="str">
        <f>VLOOKUP(I35,'Table (12)'!$B$3:$C$409,2,FALSE)</f>
        <v>PROV-FAS 157 - A/L</v>
      </c>
      <c r="B35" s="88">
        <v>50</v>
      </c>
      <c r="C35" s="88">
        <v>413</v>
      </c>
      <c r="D35" s="88" t="s">
        <v>1489</v>
      </c>
      <c r="E35" s="88" t="s">
        <v>466</v>
      </c>
      <c r="F35" s="88" t="s">
        <v>762</v>
      </c>
      <c r="G35" s="34">
        <v>1901001</v>
      </c>
      <c r="H35" s="88" t="s">
        <v>736</v>
      </c>
      <c r="I35" s="88" t="s">
        <v>839</v>
      </c>
      <c r="J35" s="88" t="s">
        <v>640</v>
      </c>
      <c r="K35" s="91">
        <v>-53.2</v>
      </c>
      <c r="L35" s="92">
        <v>-1.4</v>
      </c>
      <c r="M35" s="88">
        <v>-53.2</v>
      </c>
      <c r="N35" s="88"/>
      <c r="O35" s="88"/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 t="s">
        <v>470</v>
      </c>
      <c r="V35" s="88" t="s">
        <v>641</v>
      </c>
      <c r="W35" s="88" t="s">
        <v>642</v>
      </c>
    </row>
    <row r="36" spans="1:23" x14ac:dyDescent="0.3">
      <c r="A36" s="30" t="str">
        <f>VLOOKUP(I36,'Table (12)'!$B$3:$C$409,2,FALSE)</f>
        <v>PROV LOSS-CAR CHG-PURCHASD EMA</v>
      </c>
      <c r="B36" s="88">
        <v>50</v>
      </c>
      <c r="C36" s="88">
        <v>413</v>
      </c>
      <c r="D36" s="88" t="s">
        <v>1489</v>
      </c>
      <c r="E36" s="88" t="s">
        <v>466</v>
      </c>
      <c r="F36" s="88" t="s">
        <v>762</v>
      </c>
      <c r="G36" s="34">
        <v>1901001</v>
      </c>
      <c r="H36" s="88" t="s">
        <v>723</v>
      </c>
      <c r="I36" s="88" t="s">
        <v>835</v>
      </c>
      <c r="J36" s="88" t="s">
        <v>640</v>
      </c>
      <c r="K36" s="91">
        <v>127199</v>
      </c>
      <c r="L36" s="92">
        <v>127199</v>
      </c>
      <c r="M36" s="88">
        <v>127199</v>
      </c>
      <c r="N36" s="88"/>
      <c r="O36" s="88"/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 t="s">
        <v>470</v>
      </c>
      <c r="V36" s="88" t="s">
        <v>641</v>
      </c>
      <c r="W36" s="88" t="s">
        <v>642</v>
      </c>
    </row>
    <row r="37" spans="1:23" x14ac:dyDescent="0.3">
      <c r="A37" s="30" t="str">
        <f>VLOOKUP(I37,'Table (12)'!$B$3:$C$409,2,FALSE)</f>
        <v>FEDERAL MITIGATION PROGRAMS</v>
      </c>
      <c r="B37" s="88">
        <v>50</v>
      </c>
      <c r="C37" s="88">
        <v>413</v>
      </c>
      <c r="D37" s="88" t="s">
        <v>1489</v>
      </c>
      <c r="E37" s="88" t="s">
        <v>466</v>
      </c>
      <c r="F37" s="88" t="s">
        <v>762</v>
      </c>
      <c r="G37" s="34">
        <v>1901001</v>
      </c>
      <c r="H37" s="88" t="s">
        <v>721</v>
      </c>
      <c r="I37" s="88" t="s">
        <v>834</v>
      </c>
      <c r="J37" s="88" t="s">
        <v>640</v>
      </c>
      <c r="K37" s="91">
        <v>189830</v>
      </c>
      <c r="L37" s="92">
        <v>189830</v>
      </c>
      <c r="M37" s="88">
        <v>189830</v>
      </c>
      <c r="N37" s="88"/>
      <c r="O37" s="88"/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 t="s">
        <v>470</v>
      </c>
      <c r="V37" s="88" t="s">
        <v>641</v>
      </c>
      <c r="W37" s="88" t="s">
        <v>642</v>
      </c>
    </row>
    <row r="38" spans="1:23" x14ac:dyDescent="0.3">
      <c r="A38" s="30" t="str">
        <f>VLOOKUP(I38,'Table (12)'!$B$3:$C$409,2,FALSE)</f>
        <v xml:space="preserve">STATE MITIGATION PROGRAMS </v>
      </c>
      <c r="B38" s="88">
        <v>50</v>
      </c>
      <c r="C38" s="88">
        <v>413</v>
      </c>
      <c r="D38" s="88" t="s">
        <v>1489</v>
      </c>
      <c r="E38" s="88" t="s">
        <v>466</v>
      </c>
      <c r="F38" s="88" t="s">
        <v>762</v>
      </c>
      <c r="G38" s="34">
        <v>1901001</v>
      </c>
      <c r="H38" s="88" t="s">
        <v>720</v>
      </c>
      <c r="I38" s="88" t="s">
        <v>833</v>
      </c>
      <c r="J38" s="88" t="s">
        <v>640</v>
      </c>
      <c r="K38" s="91">
        <v>-0.48</v>
      </c>
      <c r="L38" s="92">
        <v>-0.48</v>
      </c>
      <c r="M38" s="88">
        <v>-0.48</v>
      </c>
      <c r="N38" s="88"/>
      <c r="O38" s="88"/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 t="s">
        <v>470</v>
      </c>
      <c r="V38" s="88" t="s">
        <v>641</v>
      </c>
      <c r="W38" s="88" t="s">
        <v>642</v>
      </c>
    </row>
    <row r="39" spans="1:23" x14ac:dyDescent="0.3">
      <c r="A39" s="30" t="str">
        <f>VLOOKUP(I39,'Table (12)'!$B$3:$C$409,2,FALSE)</f>
        <v>TAX &gt; BOOK BASIS - EMA-A/C 190</v>
      </c>
      <c r="B39" s="88">
        <v>50</v>
      </c>
      <c r="C39" s="88">
        <v>413</v>
      </c>
      <c r="D39" s="88" t="s">
        <v>1489</v>
      </c>
      <c r="E39" s="88" t="s">
        <v>466</v>
      </c>
      <c r="F39" s="88" t="s">
        <v>762</v>
      </c>
      <c r="G39" s="34">
        <v>1901001</v>
      </c>
      <c r="H39" s="88" t="s">
        <v>711</v>
      </c>
      <c r="I39" s="88" t="s">
        <v>828</v>
      </c>
      <c r="J39" s="88" t="s">
        <v>640</v>
      </c>
      <c r="K39" s="91">
        <v>112111.4</v>
      </c>
      <c r="L39" s="92">
        <v>102286.2</v>
      </c>
      <c r="M39" s="88">
        <v>112111.4</v>
      </c>
      <c r="N39" s="88"/>
      <c r="O39" s="88"/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 t="s">
        <v>470</v>
      </c>
      <c r="V39" s="88" t="s">
        <v>641</v>
      </c>
      <c r="W39" s="88" t="s">
        <v>642</v>
      </c>
    </row>
    <row r="40" spans="1:23" x14ac:dyDescent="0.3">
      <c r="A40" s="30" t="str">
        <f>VLOOKUP(I40,'Table (12)'!$B$3:$C$409,2,FALSE)</f>
        <v>DEFD TX LOSS-INTERCO SALE-EMA</v>
      </c>
      <c r="B40" s="88">
        <v>50</v>
      </c>
      <c r="C40" s="88">
        <v>413</v>
      </c>
      <c r="D40" s="88" t="s">
        <v>1489</v>
      </c>
      <c r="E40" s="88" t="s">
        <v>466</v>
      </c>
      <c r="F40" s="88" t="s">
        <v>762</v>
      </c>
      <c r="G40" s="34">
        <v>1901001</v>
      </c>
      <c r="H40" s="88" t="s">
        <v>710</v>
      </c>
      <c r="I40" s="88" t="s">
        <v>827</v>
      </c>
      <c r="J40" s="88" t="s">
        <v>640</v>
      </c>
      <c r="K40" s="91">
        <v>7751</v>
      </c>
      <c r="L40" s="92">
        <v>7751</v>
      </c>
      <c r="M40" s="88">
        <v>7751</v>
      </c>
      <c r="N40" s="88"/>
      <c r="O40" s="88"/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 t="s">
        <v>470</v>
      </c>
      <c r="V40" s="88" t="s">
        <v>641</v>
      </c>
      <c r="W40" s="88" t="s">
        <v>642</v>
      </c>
    </row>
    <row r="41" spans="1:23" x14ac:dyDescent="0.3">
      <c r="A41" s="30" t="str">
        <f>VLOOKUP(I41,'Table (12)'!$B$3:$C$409,2,FALSE)</f>
        <v>DEFD REV-BONUS LEASE SHORT-TERM</v>
      </c>
      <c r="B41" s="88">
        <v>50</v>
      </c>
      <c r="C41" s="88">
        <v>413</v>
      </c>
      <c r="D41" s="88" t="s">
        <v>1489</v>
      </c>
      <c r="E41" s="88" t="s">
        <v>466</v>
      </c>
      <c r="F41" s="88" t="s">
        <v>762</v>
      </c>
      <c r="G41" s="34">
        <v>1901001</v>
      </c>
      <c r="H41" s="88" t="s">
        <v>1237</v>
      </c>
      <c r="I41" s="88" t="s">
        <v>1253</v>
      </c>
      <c r="J41" s="88" t="s">
        <v>640</v>
      </c>
      <c r="K41" s="91">
        <v>151047.44</v>
      </c>
      <c r="L41" s="92">
        <v>151047.44</v>
      </c>
      <c r="M41" s="88">
        <v>151047.44</v>
      </c>
      <c r="N41" s="88"/>
      <c r="O41" s="88"/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 t="s">
        <v>470</v>
      </c>
      <c r="V41" s="88" t="s">
        <v>641</v>
      </c>
      <c r="W41" s="88" t="s">
        <v>642</v>
      </c>
    </row>
    <row r="42" spans="1:23" x14ac:dyDescent="0.3">
      <c r="A42" s="30" t="str">
        <f>VLOOKUP(I42,'Table (12)'!$B$3:$C$409,2,FALSE)</f>
        <v>DEFD REV-BONUS LEASE LONG-TERM</v>
      </c>
      <c r="B42" s="88">
        <v>50</v>
      </c>
      <c r="C42" s="88">
        <v>413</v>
      </c>
      <c r="D42" s="88" t="s">
        <v>1489</v>
      </c>
      <c r="E42" s="88" t="s">
        <v>466</v>
      </c>
      <c r="F42" s="88" t="s">
        <v>762</v>
      </c>
      <c r="G42" s="34">
        <v>1901001</v>
      </c>
      <c r="H42" s="88" t="s">
        <v>1238</v>
      </c>
      <c r="I42" s="88" t="s">
        <v>1254</v>
      </c>
      <c r="J42" s="88" t="s">
        <v>640</v>
      </c>
      <c r="K42" s="91">
        <v>352444.02</v>
      </c>
      <c r="L42" s="92">
        <v>201396.56</v>
      </c>
      <c r="M42" s="88">
        <v>352444.02</v>
      </c>
      <c r="N42" s="88"/>
      <c r="O42" s="88"/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 t="s">
        <v>470</v>
      </c>
      <c r="V42" s="88" t="s">
        <v>641</v>
      </c>
      <c r="W42" s="88" t="s">
        <v>642</v>
      </c>
    </row>
    <row r="43" spans="1:23" x14ac:dyDescent="0.3">
      <c r="A43" s="30" t="str">
        <f>VLOOKUP(I43,'Table (12)'!$B$3:$C$409,2,FALSE)</f>
        <v>REG LIAB-UNREAL MTM GAIN-DEFL</v>
      </c>
      <c r="B43" s="88">
        <v>50</v>
      </c>
      <c r="C43" s="88">
        <v>413</v>
      </c>
      <c r="D43" s="88" t="s">
        <v>1489</v>
      </c>
      <c r="E43" s="88" t="s">
        <v>466</v>
      </c>
      <c r="F43" s="88" t="s">
        <v>762</v>
      </c>
      <c r="G43" s="34">
        <v>1901001</v>
      </c>
      <c r="H43" s="88" t="s">
        <v>706</v>
      </c>
      <c r="I43" s="88" t="s">
        <v>825</v>
      </c>
      <c r="J43" s="88" t="s">
        <v>640</v>
      </c>
      <c r="K43" s="91">
        <v>113180.08</v>
      </c>
      <c r="L43" s="92">
        <v>-24168.31</v>
      </c>
      <c r="M43" s="88">
        <v>113180.08</v>
      </c>
      <c r="N43" s="88"/>
      <c r="O43" s="88"/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 t="s">
        <v>470</v>
      </c>
      <c r="V43" s="88" t="s">
        <v>641</v>
      </c>
      <c r="W43" s="88" t="s">
        <v>642</v>
      </c>
    </row>
    <row r="44" spans="1:23" x14ac:dyDescent="0.3">
      <c r="A44" s="30" t="str">
        <f>VLOOKUP(I44,'Table (12)'!$B$3:$C$409,2,FALSE)</f>
        <v>CAPITALIZED SOFTWARE COSTS-TAX</v>
      </c>
      <c r="B44" s="88">
        <v>50</v>
      </c>
      <c r="C44" s="88">
        <v>413</v>
      </c>
      <c r="D44" s="88" t="s">
        <v>1489</v>
      </c>
      <c r="E44" s="88" t="s">
        <v>466</v>
      </c>
      <c r="F44" s="88" t="s">
        <v>762</v>
      </c>
      <c r="G44" s="34">
        <v>1901001</v>
      </c>
      <c r="H44" s="88" t="s">
        <v>704</v>
      </c>
      <c r="I44" s="88" t="s">
        <v>781</v>
      </c>
      <c r="J44" s="88" t="s">
        <v>640</v>
      </c>
      <c r="K44" s="91">
        <v>0</v>
      </c>
      <c r="L44" s="92">
        <v>-606.9</v>
      </c>
      <c r="M44" s="88">
        <v>0</v>
      </c>
      <c r="N44" s="88"/>
      <c r="O44" s="88"/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 t="s">
        <v>470</v>
      </c>
      <c r="V44" s="88" t="s">
        <v>641</v>
      </c>
      <c r="W44" s="88" t="s">
        <v>642</v>
      </c>
    </row>
    <row r="45" spans="1:23" x14ac:dyDescent="0.3">
      <c r="A45" s="30" t="str">
        <f>VLOOKUP(I45,'Table (12)'!$B$3:$C$409,2,FALSE)</f>
        <v>ACCRD BOOK ARO EXPENSE - SFAS 143</v>
      </c>
      <c r="B45" s="88">
        <v>50</v>
      </c>
      <c r="C45" s="88">
        <v>413</v>
      </c>
      <c r="D45" s="88" t="s">
        <v>1489</v>
      </c>
      <c r="E45" s="88" t="s">
        <v>466</v>
      </c>
      <c r="F45" s="88" t="s">
        <v>762</v>
      </c>
      <c r="G45" s="34">
        <v>1901001</v>
      </c>
      <c r="H45" s="88" t="s">
        <v>698</v>
      </c>
      <c r="I45" s="88" t="s">
        <v>776</v>
      </c>
      <c r="J45" s="88" t="s">
        <v>640</v>
      </c>
      <c r="K45" s="91">
        <v>1100642.05</v>
      </c>
      <c r="L45" s="92">
        <v>2303902.62</v>
      </c>
      <c r="M45" s="88">
        <v>1100642.05</v>
      </c>
      <c r="N45" s="88"/>
      <c r="O45" s="88"/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 t="s">
        <v>470</v>
      </c>
      <c r="V45" s="88" t="s">
        <v>641</v>
      </c>
      <c r="W45" s="88" t="s">
        <v>642</v>
      </c>
    </row>
    <row r="46" spans="1:23" x14ac:dyDescent="0.3">
      <c r="A46" s="30" t="str">
        <f>VLOOKUP(I46,'Table (12)'!$B$3:$C$409,2,FALSE)</f>
        <v>DEFD STATE INCOME TAXES</v>
      </c>
      <c r="B46" s="88">
        <v>50</v>
      </c>
      <c r="C46" s="88">
        <v>413</v>
      </c>
      <c r="D46" s="88" t="s">
        <v>1489</v>
      </c>
      <c r="E46" s="88" t="s">
        <v>466</v>
      </c>
      <c r="F46" s="88" t="s">
        <v>762</v>
      </c>
      <c r="G46" s="34">
        <v>1901001</v>
      </c>
      <c r="H46" s="88" t="s">
        <v>821</v>
      </c>
      <c r="I46" s="88" t="s">
        <v>820</v>
      </c>
      <c r="J46" s="88" t="s">
        <v>640</v>
      </c>
      <c r="K46" s="91">
        <v>1856832.95</v>
      </c>
      <c r="L46" s="92">
        <v>1697850.35</v>
      </c>
      <c r="M46" s="88">
        <v>1856832.95</v>
      </c>
      <c r="N46" s="88"/>
      <c r="O46" s="88"/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 t="s">
        <v>470</v>
      </c>
      <c r="V46" s="88" t="s">
        <v>641</v>
      </c>
      <c r="W46" s="88" t="s">
        <v>642</v>
      </c>
    </row>
    <row r="47" spans="1:23" x14ac:dyDescent="0.3">
      <c r="A47" s="30" t="str">
        <f>VLOOKUP(I47,'Table (12)'!$B$3:$C$409,2,FALSE)</f>
        <v>DEFD STATE INCOME TAXES</v>
      </c>
      <c r="B47" s="88">
        <v>50</v>
      </c>
      <c r="C47" s="88">
        <v>413</v>
      </c>
      <c r="D47" s="88" t="s">
        <v>1489</v>
      </c>
      <c r="E47" s="88" t="s">
        <v>466</v>
      </c>
      <c r="F47" s="88" t="s">
        <v>762</v>
      </c>
      <c r="G47" s="34">
        <v>1901001</v>
      </c>
      <c r="H47" s="88" t="s">
        <v>817</v>
      </c>
      <c r="I47" s="88" t="s">
        <v>816</v>
      </c>
      <c r="J47" s="88" t="s">
        <v>640</v>
      </c>
      <c r="K47" s="91">
        <v>186459</v>
      </c>
      <c r="L47" s="92">
        <v>283027.5</v>
      </c>
      <c r="M47" s="88">
        <v>186459</v>
      </c>
      <c r="N47" s="88"/>
      <c r="O47" s="88"/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 t="s">
        <v>470</v>
      </c>
      <c r="V47" s="88" t="s">
        <v>641</v>
      </c>
      <c r="W47" s="88" t="s">
        <v>642</v>
      </c>
    </row>
    <row r="48" spans="1:23" x14ac:dyDescent="0.3">
      <c r="A48" s="30" t="str">
        <f>VLOOKUP(I48,'Table (12)'!$B$3:$C$409,2,FALSE)</f>
        <v>VALUATION ALLOWANCE-REALIZED CAP LOSS</v>
      </c>
      <c r="B48" s="88">
        <v>50</v>
      </c>
      <c r="C48" s="88">
        <v>413</v>
      </c>
      <c r="D48" s="88" t="s">
        <v>1489</v>
      </c>
      <c r="E48" s="88" t="s">
        <v>466</v>
      </c>
      <c r="F48" s="88" t="s">
        <v>762</v>
      </c>
      <c r="G48" s="34">
        <v>1901001</v>
      </c>
      <c r="H48" s="88" t="s">
        <v>809</v>
      </c>
      <c r="I48" s="88" t="s">
        <v>808</v>
      </c>
      <c r="J48" s="88" t="s">
        <v>640</v>
      </c>
      <c r="K48" s="91">
        <v>-27233.85</v>
      </c>
      <c r="L48" s="92">
        <v>0</v>
      </c>
      <c r="M48" s="88">
        <v>-27233.85</v>
      </c>
      <c r="N48" s="88"/>
      <c r="O48" s="88"/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 t="s">
        <v>470</v>
      </c>
      <c r="V48" s="88" t="s">
        <v>641</v>
      </c>
      <c r="W48" s="88" t="s">
        <v>642</v>
      </c>
    </row>
    <row r="49" spans="1:23" x14ac:dyDescent="0.3">
      <c r="A49" s="30" t="str">
        <f>VLOOKUP(I49,'Table (12)'!$B$3:$C$409,2,FALSE)</f>
        <v>REALIZED CAPITAL LOSS</v>
      </c>
      <c r="B49" s="88">
        <v>50</v>
      </c>
      <c r="C49" s="88">
        <v>413</v>
      </c>
      <c r="D49" s="88" t="s">
        <v>1489</v>
      </c>
      <c r="E49" s="88" t="s">
        <v>466</v>
      </c>
      <c r="F49" s="88" t="s">
        <v>762</v>
      </c>
      <c r="G49" s="34">
        <v>1901001</v>
      </c>
      <c r="H49" s="88" t="s">
        <v>807</v>
      </c>
      <c r="I49" s="88" t="s">
        <v>806</v>
      </c>
      <c r="J49" s="88" t="s">
        <v>640</v>
      </c>
      <c r="K49" s="91">
        <v>27233.85</v>
      </c>
      <c r="L49" s="92">
        <v>0</v>
      </c>
      <c r="M49" s="88">
        <v>27233.85</v>
      </c>
      <c r="N49" s="88"/>
      <c r="O49" s="88"/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 t="s">
        <v>470</v>
      </c>
      <c r="V49" s="88" t="s">
        <v>641</v>
      </c>
      <c r="W49" s="88" t="s">
        <v>642</v>
      </c>
    </row>
    <row r="50" spans="1:23" x14ac:dyDescent="0.3">
      <c r="A50" s="30" t="str">
        <f>VLOOKUP(I50,'Table (12)'!$B$3:$C$409,2,FALSE)</f>
        <v>DEFD STATE INCOME TAXES</v>
      </c>
      <c r="B50" s="88">
        <v>50</v>
      </c>
      <c r="C50" s="88">
        <v>413</v>
      </c>
      <c r="D50" s="88" t="s">
        <v>1489</v>
      </c>
      <c r="E50" s="88" t="s">
        <v>466</v>
      </c>
      <c r="F50" s="88" t="s">
        <v>762</v>
      </c>
      <c r="G50" s="34">
        <v>1901001</v>
      </c>
      <c r="H50" s="88" t="s">
        <v>805</v>
      </c>
      <c r="I50" s="88" t="s">
        <v>804</v>
      </c>
      <c r="J50" s="88" t="s">
        <v>640</v>
      </c>
      <c r="K50" s="91">
        <v>1644054.65</v>
      </c>
      <c r="L50" s="92">
        <v>1644054.65</v>
      </c>
      <c r="M50" s="88">
        <v>1644054.65</v>
      </c>
      <c r="N50" s="88"/>
      <c r="O50" s="88"/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 t="s">
        <v>470</v>
      </c>
      <c r="V50" s="88" t="s">
        <v>641</v>
      </c>
      <c r="W50" s="88" t="s">
        <v>642</v>
      </c>
    </row>
    <row r="51" spans="1:23" x14ac:dyDescent="0.3">
      <c r="A51" s="30" t="str">
        <f>VLOOKUP(I51,'Table (12)'!$B$3:$C$409,2,FALSE)</f>
        <v>NOL &amp; TAX CREDIT C/F - DEF TAX ASSET</v>
      </c>
      <c r="B51" s="88">
        <v>50</v>
      </c>
      <c r="C51" s="88">
        <v>200</v>
      </c>
      <c r="D51" s="88" t="s">
        <v>1490</v>
      </c>
      <c r="E51" s="88" t="s">
        <v>466</v>
      </c>
      <c r="F51" s="88" t="s">
        <v>762</v>
      </c>
      <c r="G51" s="34">
        <v>1901001</v>
      </c>
      <c r="H51" s="88" t="s">
        <v>803</v>
      </c>
      <c r="I51" s="88" t="s">
        <v>802</v>
      </c>
      <c r="J51" s="88" t="s">
        <v>640</v>
      </c>
      <c r="K51" s="91">
        <v>605</v>
      </c>
      <c r="L51" s="92">
        <v>-3535</v>
      </c>
      <c r="M51" s="88">
        <v>605</v>
      </c>
      <c r="N51" s="88"/>
      <c r="O51" s="88"/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 t="s">
        <v>470</v>
      </c>
      <c r="V51" s="88" t="s">
        <v>641</v>
      </c>
      <c r="W51" s="88" t="s">
        <v>642</v>
      </c>
    </row>
    <row r="52" spans="1:23" x14ac:dyDescent="0.3">
      <c r="A52" s="30" t="str">
        <f>VLOOKUP(I52,'Table (12)'!$B$3:$C$409,2,FALSE)</f>
        <v>NOL &amp; TAX CREDIT C/F - DEF TAX ASSET</v>
      </c>
      <c r="B52" s="88">
        <v>50</v>
      </c>
      <c r="C52" s="88">
        <v>200</v>
      </c>
      <c r="D52" s="88" t="s">
        <v>1490</v>
      </c>
      <c r="E52" s="88" t="s">
        <v>466</v>
      </c>
      <c r="F52" s="88" t="s">
        <v>762</v>
      </c>
      <c r="G52" s="34">
        <v>1901001</v>
      </c>
      <c r="H52" s="88" t="s">
        <v>847</v>
      </c>
      <c r="I52" s="88" t="s">
        <v>846</v>
      </c>
      <c r="J52" s="88" t="s">
        <v>640</v>
      </c>
      <c r="K52" s="91">
        <v>5859</v>
      </c>
      <c r="L52" s="92">
        <v>5859</v>
      </c>
      <c r="M52" s="88">
        <v>5859</v>
      </c>
      <c r="N52" s="88"/>
      <c r="O52" s="88"/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 t="s">
        <v>470</v>
      </c>
      <c r="V52" s="88" t="s">
        <v>641</v>
      </c>
      <c r="W52" s="88" t="s">
        <v>642</v>
      </c>
    </row>
    <row r="53" spans="1:23" x14ac:dyDescent="0.3">
      <c r="A53" s="30" t="str">
        <f>VLOOKUP(I53,'Table (12)'!$B$3:$C$409,2,FALSE)</f>
        <v>INT EXP CAPITALIZED FOR TAX</v>
      </c>
      <c r="B53" s="88">
        <v>50</v>
      </c>
      <c r="C53" s="88">
        <v>200</v>
      </c>
      <c r="D53" s="88" t="s">
        <v>1490</v>
      </c>
      <c r="E53" s="88" t="s">
        <v>466</v>
      </c>
      <c r="F53" s="88" t="s">
        <v>762</v>
      </c>
      <c r="G53" s="34">
        <v>1901001</v>
      </c>
      <c r="H53" s="88" t="s">
        <v>756</v>
      </c>
      <c r="I53" s="88" t="s">
        <v>801</v>
      </c>
      <c r="J53" s="88" t="s">
        <v>640</v>
      </c>
      <c r="K53" s="91">
        <v>376821.35</v>
      </c>
      <c r="L53" s="92">
        <v>394838.99</v>
      </c>
      <c r="M53" s="88">
        <v>376821.35</v>
      </c>
      <c r="N53" s="88"/>
      <c r="O53" s="88"/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 t="s">
        <v>470</v>
      </c>
      <c r="V53" s="88" t="s">
        <v>641</v>
      </c>
      <c r="W53" s="88" t="s">
        <v>642</v>
      </c>
    </row>
    <row r="54" spans="1:23" x14ac:dyDescent="0.3">
      <c r="A54" s="30" t="str">
        <f>VLOOKUP(I54,'Table (12)'!$B$3:$C$409,2,FALSE)</f>
        <v>INT EXP CAPITALIZED FOR TAX</v>
      </c>
      <c r="B54" s="88">
        <v>50</v>
      </c>
      <c r="C54" s="88">
        <v>200</v>
      </c>
      <c r="D54" s="88" t="s">
        <v>1490</v>
      </c>
      <c r="E54" s="88" t="s">
        <v>466</v>
      </c>
      <c r="F54" s="88" t="s">
        <v>762</v>
      </c>
      <c r="G54" s="34">
        <v>1901001</v>
      </c>
      <c r="H54" s="88" t="s">
        <v>800</v>
      </c>
      <c r="I54" s="88" t="s">
        <v>799</v>
      </c>
      <c r="J54" s="88" t="s">
        <v>640</v>
      </c>
      <c r="K54" s="91">
        <v>-84630</v>
      </c>
      <c r="L54" s="92">
        <v>-97493</v>
      </c>
      <c r="M54" s="88">
        <v>-84630</v>
      </c>
      <c r="N54" s="88"/>
      <c r="O54" s="88"/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 t="s">
        <v>470</v>
      </c>
      <c r="V54" s="88" t="s">
        <v>641</v>
      </c>
      <c r="W54" s="88" t="s">
        <v>642</v>
      </c>
    </row>
    <row r="55" spans="1:23" x14ac:dyDescent="0.3">
      <c r="A55" s="30" t="str">
        <f>VLOOKUP(I55,'Table (12)'!$B$3:$C$409,2,FALSE)</f>
        <v>CIAC - BOOK RECEIPTS</v>
      </c>
      <c r="B55" s="88">
        <v>50</v>
      </c>
      <c r="C55" s="88">
        <v>200</v>
      </c>
      <c r="D55" s="88" t="s">
        <v>1490</v>
      </c>
      <c r="E55" s="88" t="s">
        <v>466</v>
      </c>
      <c r="F55" s="88" t="s">
        <v>762</v>
      </c>
      <c r="G55" s="34">
        <v>1901001</v>
      </c>
      <c r="H55" s="88" t="s">
        <v>1023</v>
      </c>
      <c r="I55" s="88" t="s">
        <v>1077</v>
      </c>
      <c r="J55" s="88" t="s">
        <v>640</v>
      </c>
      <c r="K55" s="91">
        <v>573677.87</v>
      </c>
      <c r="L55" s="92">
        <v>525034.17000000004</v>
      </c>
      <c r="M55" s="88">
        <v>573677.87</v>
      </c>
      <c r="N55" s="88"/>
      <c r="O55" s="88"/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 t="s">
        <v>470</v>
      </c>
      <c r="V55" s="88" t="s">
        <v>641</v>
      </c>
      <c r="W55" s="88" t="s">
        <v>642</v>
      </c>
    </row>
    <row r="56" spans="1:23" x14ac:dyDescent="0.3">
      <c r="A56" s="30" t="str">
        <f>VLOOKUP(I56,'Table (12)'!$B$3:$C$409,2,FALSE)</f>
        <v>PROV WORKER'S COMP</v>
      </c>
      <c r="B56" s="88">
        <v>50</v>
      </c>
      <c r="C56" s="88">
        <v>200</v>
      </c>
      <c r="D56" s="88" t="s">
        <v>1490</v>
      </c>
      <c r="E56" s="88" t="s">
        <v>466</v>
      </c>
      <c r="F56" s="88" t="s">
        <v>762</v>
      </c>
      <c r="G56" s="34">
        <v>1901001</v>
      </c>
      <c r="H56" s="88" t="s">
        <v>744</v>
      </c>
      <c r="I56" s="88" t="s">
        <v>793</v>
      </c>
      <c r="J56" s="88" t="s">
        <v>640</v>
      </c>
      <c r="K56" s="91">
        <v>-0.01</v>
      </c>
      <c r="L56" s="92">
        <v>-0.01</v>
      </c>
      <c r="M56" s="88">
        <v>-0.01</v>
      </c>
      <c r="N56" s="88"/>
      <c r="O56" s="88"/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 t="s">
        <v>470</v>
      </c>
      <c r="V56" s="88" t="s">
        <v>641</v>
      </c>
      <c r="W56" s="88" t="s">
        <v>642</v>
      </c>
    </row>
    <row r="57" spans="1:23" x14ac:dyDescent="0.3">
      <c r="A57" s="30" t="str">
        <f>VLOOKUP(I57,'Table (12)'!$B$3:$C$409,2,FALSE)</f>
        <v>ACCRD COMPANYWIDE INCENTV PLAN</v>
      </c>
      <c r="B57" s="88">
        <v>50</v>
      </c>
      <c r="C57" s="88">
        <v>200</v>
      </c>
      <c r="D57" s="88" t="s">
        <v>1490</v>
      </c>
      <c r="E57" s="88" t="s">
        <v>466</v>
      </c>
      <c r="F57" s="88" t="s">
        <v>762</v>
      </c>
      <c r="G57" s="34">
        <v>1901001</v>
      </c>
      <c r="H57" s="88" t="s">
        <v>734</v>
      </c>
      <c r="I57" s="88" t="s">
        <v>790</v>
      </c>
      <c r="J57" s="88" t="s">
        <v>640</v>
      </c>
      <c r="K57" s="91">
        <v>-3968.03</v>
      </c>
      <c r="L57" s="92">
        <v>1375.61</v>
      </c>
      <c r="M57" s="88">
        <v>-3968.03</v>
      </c>
      <c r="N57" s="88"/>
      <c r="O57" s="88"/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 t="s">
        <v>470</v>
      </c>
      <c r="V57" s="88" t="s">
        <v>641</v>
      </c>
      <c r="W57" s="88" t="s">
        <v>642</v>
      </c>
    </row>
    <row r="58" spans="1:23" x14ac:dyDescent="0.3">
      <c r="A58" s="30" t="str">
        <f>VLOOKUP(I58,'Table (12)'!$B$3:$C$409,2,FALSE)</f>
        <v>ACCRUED BOOK VACATION PAY</v>
      </c>
      <c r="B58" s="88">
        <v>50</v>
      </c>
      <c r="C58" s="88">
        <v>200</v>
      </c>
      <c r="D58" s="88" t="s">
        <v>1490</v>
      </c>
      <c r="E58" s="88" t="s">
        <v>466</v>
      </c>
      <c r="F58" s="88" t="s">
        <v>762</v>
      </c>
      <c r="G58" s="34">
        <v>1901001</v>
      </c>
      <c r="H58" s="88" t="s">
        <v>732</v>
      </c>
      <c r="I58" s="88" t="s">
        <v>789</v>
      </c>
      <c r="J58" s="88" t="s">
        <v>640</v>
      </c>
      <c r="K58" s="91">
        <v>-4156</v>
      </c>
      <c r="L58" s="92">
        <v>-4156</v>
      </c>
      <c r="M58" s="88">
        <v>-4156</v>
      </c>
      <c r="N58" s="88"/>
      <c r="O58" s="88"/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 t="s">
        <v>470</v>
      </c>
      <c r="V58" s="88" t="s">
        <v>641</v>
      </c>
      <c r="W58" s="88" t="s">
        <v>642</v>
      </c>
    </row>
    <row r="59" spans="1:23" x14ac:dyDescent="0.3">
      <c r="A59" s="30" t="str">
        <f>VLOOKUP(I59,'Table (12)'!$B$3:$C$409,2,FALSE)</f>
        <v>ACCRUED INTEREST-LONG-TERM - FIN 48</v>
      </c>
      <c r="B59" s="88">
        <v>50</v>
      </c>
      <c r="C59" s="88">
        <v>200</v>
      </c>
      <c r="D59" s="88" t="s">
        <v>1490</v>
      </c>
      <c r="E59" s="88" t="s">
        <v>466</v>
      </c>
      <c r="F59" s="88" t="s">
        <v>762</v>
      </c>
      <c r="G59" s="34">
        <v>1901001</v>
      </c>
      <c r="H59" s="88" t="s">
        <v>728</v>
      </c>
      <c r="I59" s="88" t="s">
        <v>788</v>
      </c>
      <c r="J59" s="88" t="s">
        <v>640</v>
      </c>
      <c r="K59" s="91">
        <v>-13140.4</v>
      </c>
      <c r="L59" s="92">
        <v>-13111.7</v>
      </c>
      <c r="M59" s="88">
        <v>-13140.4</v>
      </c>
      <c r="N59" s="88"/>
      <c r="O59" s="88"/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 t="s">
        <v>470</v>
      </c>
      <c r="V59" s="88" t="s">
        <v>641</v>
      </c>
      <c r="W59" s="88" t="s">
        <v>642</v>
      </c>
    </row>
    <row r="60" spans="1:23" x14ac:dyDescent="0.3">
      <c r="A60" s="30" t="str">
        <f>VLOOKUP(I60,'Table (12)'!$B$3:$C$409,2,FALSE)</f>
        <v>ACCRUED INTEREST-LONG-TERM - FIN 48</v>
      </c>
      <c r="B60" s="88">
        <v>50</v>
      </c>
      <c r="C60" s="88">
        <v>200</v>
      </c>
      <c r="D60" s="88" t="s">
        <v>1490</v>
      </c>
      <c r="E60" s="88" t="s">
        <v>466</v>
      </c>
      <c r="F60" s="88" t="s">
        <v>762</v>
      </c>
      <c r="G60" s="34">
        <v>1901001</v>
      </c>
      <c r="H60" s="88" t="s">
        <v>787</v>
      </c>
      <c r="I60" s="88" t="s">
        <v>786</v>
      </c>
      <c r="J60" s="88" t="s">
        <v>640</v>
      </c>
      <c r="K60" s="91">
        <v>13102</v>
      </c>
      <c r="L60" s="92">
        <v>13102</v>
      </c>
      <c r="M60" s="88">
        <v>13102</v>
      </c>
      <c r="N60" s="88"/>
      <c r="O60" s="88"/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 t="s">
        <v>470</v>
      </c>
      <c r="V60" s="88" t="s">
        <v>641</v>
      </c>
      <c r="W60" s="88" t="s">
        <v>642</v>
      </c>
    </row>
    <row r="61" spans="1:23" x14ac:dyDescent="0.3">
      <c r="A61" s="30" t="str">
        <f>VLOOKUP(I61,'Table (12)'!$B$3:$C$409,2,FALSE)</f>
        <v>CAPITALIZED SOFTWARE COSTS-TAX</v>
      </c>
      <c r="B61" s="88">
        <v>50</v>
      </c>
      <c r="C61" s="88">
        <v>200</v>
      </c>
      <c r="D61" s="88" t="s">
        <v>1490</v>
      </c>
      <c r="E61" s="88" t="s">
        <v>466</v>
      </c>
      <c r="F61" s="88" t="s">
        <v>762</v>
      </c>
      <c r="G61" s="34">
        <v>1901001</v>
      </c>
      <c r="H61" s="88" t="s">
        <v>704</v>
      </c>
      <c r="I61" s="88" t="s">
        <v>781</v>
      </c>
      <c r="J61" s="88" t="s">
        <v>640</v>
      </c>
      <c r="K61" s="91">
        <v>0.3</v>
      </c>
      <c r="L61" s="92">
        <v>0.3</v>
      </c>
      <c r="M61" s="88">
        <v>0.3</v>
      </c>
      <c r="N61" s="88"/>
      <c r="O61" s="88"/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 t="s">
        <v>470</v>
      </c>
      <c r="V61" s="88" t="s">
        <v>641</v>
      </c>
      <c r="W61" s="88" t="s">
        <v>642</v>
      </c>
    </row>
    <row r="62" spans="1:23" x14ac:dyDescent="0.3">
      <c r="A62" s="30" t="str">
        <f>VLOOKUP(I62,'Table (12)'!$B$3:$C$409,2,FALSE)</f>
        <v>ACCRD SFAS 106 PST RETIRE EXP</v>
      </c>
      <c r="B62" s="88">
        <v>50</v>
      </c>
      <c r="C62" s="88">
        <v>200</v>
      </c>
      <c r="D62" s="88" t="s">
        <v>1490</v>
      </c>
      <c r="E62" s="88" t="s">
        <v>466</v>
      </c>
      <c r="F62" s="88" t="s">
        <v>762</v>
      </c>
      <c r="G62" s="34">
        <v>1901001</v>
      </c>
      <c r="H62" s="88" t="s">
        <v>702</v>
      </c>
      <c r="I62" s="88" t="s">
        <v>779</v>
      </c>
      <c r="J62" s="88" t="s">
        <v>640</v>
      </c>
      <c r="K62" s="91">
        <v>13863.62</v>
      </c>
      <c r="L62" s="92">
        <v>11204.25</v>
      </c>
      <c r="M62" s="88">
        <v>13863.62</v>
      </c>
      <c r="N62" s="88"/>
      <c r="O62" s="88"/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 t="s">
        <v>470</v>
      </c>
      <c r="V62" s="88" t="s">
        <v>641</v>
      </c>
      <c r="W62" s="88" t="s">
        <v>642</v>
      </c>
    </row>
    <row r="63" spans="1:23" x14ac:dyDescent="0.3">
      <c r="A63" s="30" t="str">
        <f>VLOOKUP(I63,'Table (12)'!$B$3:$C$409,2,FALSE)</f>
        <v>SFAS 106 PST RETIRE EXP - NON-DEDUCT CONT</v>
      </c>
      <c r="B63" s="88">
        <v>50</v>
      </c>
      <c r="C63" s="88">
        <v>200</v>
      </c>
      <c r="D63" s="88" t="s">
        <v>1490</v>
      </c>
      <c r="E63" s="88" t="s">
        <v>466</v>
      </c>
      <c r="F63" s="88" t="s">
        <v>762</v>
      </c>
      <c r="G63" s="34">
        <v>1901001</v>
      </c>
      <c r="H63" s="88" t="s">
        <v>701</v>
      </c>
      <c r="I63" s="88" t="s">
        <v>428</v>
      </c>
      <c r="J63" s="88" t="s">
        <v>640</v>
      </c>
      <c r="K63" s="91">
        <v>20636.7</v>
      </c>
      <c r="L63" s="92">
        <v>20636.7</v>
      </c>
      <c r="M63" s="88">
        <v>20636.7</v>
      </c>
      <c r="N63" s="88"/>
      <c r="O63" s="88"/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 t="s">
        <v>470</v>
      </c>
      <c r="V63" s="88" t="s">
        <v>641</v>
      </c>
      <c r="W63" s="88" t="s">
        <v>642</v>
      </c>
    </row>
    <row r="64" spans="1:23" x14ac:dyDescent="0.3">
      <c r="A64" s="30" t="str">
        <f>VLOOKUP(I64,'Table (12)'!$B$3:$C$409,2,FALSE)</f>
        <v>ACCRD BOOK ARO EXPENSE - SFAS 143</v>
      </c>
      <c r="B64" s="88">
        <v>50</v>
      </c>
      <c r="C64" s="88">
        <v>200</v>
      </c>
      <c r="D64" s="88" t="s">
        <v>1490</v>
      </c>
      <c r="E64" s="88" t="s">
        <v>466</v>
      </c>
      <c r="F64" s="88" t="s">
        <v>762</v>
      </c>
      <c r="G64" s="34">
        <v>1901001</v>
      </c>
      <c r="H64" s="88" t="s">
        <v>698</v>
      </c>
      <c r="I64" s="88" t="s">
        <v>776</v>
      </c>
      <c r="J64" s="88" t="s">
        <v>640</v>
      </c>
      <c r="K64" s="91">
        <v>4777.76</v>
      </c>
      <c r="L64" s="92">
        <v>47153.29</v>
      </c>
      <c r="M64" s="88">
        <v>4777.76</v>
      </c>
      <c r="N64" s="88"/>
      <c r="O64" s="88"/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 t="s">
        <v>470</v>
      </c>
      <c r="V64" s="88" t="s">
        <v>641</v>
      </c>
      <c r="W64" s="88" t="s">
        <v>642</v>
      </c>
    </row>
    <row r="65" spans="1:23" x14ac:dyDescent="0.3">
      <c r="A65" s="30" t="str">
        <f>VLOOKUP(I65,'Table (12)'!$B$3:$C$409,2,FALSE)</f>
        <v>FIN 48 - DEFD STATE INCOME TAXES</v>
      </c>
      <c r="B65" s="88">
        <v>50</v>
      </c>
      <c r="C65" s="88">
        <v>200</v>
      </c>
      <c r="D65" s="88" t="s">
        <v>1490</v>
      </c>
      <c r="E65" s="88" t="s">
        <v>466</v>
      </c>
      <c r="F65" s="88" t="s">
        <v>762</v>
      </c>
      <c r="G65" s="34">
        <v>1901001</v>
      </c>
      <c r="H65" s="88" t="s">
        <v>773</v>
      </c>
      <c r="I65" s="88" t="s">
        <v>772</v>
      </c>
      <c r="J65" s="88" t="s">
        <v>640</v>
      </c>
      <c r="K65" s="91">
        <v>-3421.25</v>
      </c>
      <c r="L65" s="92">
        <v>-3517.5</v>
      </c>
      <c r="M65" s="88">
        <v>-3421.25</v>
      </c>
      <c r="N65" s="88"/>
      <c r="O65" s="88"/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 t="s">
        <v>470</v>
      </c>
      <c r="V65" s="88" t="s">
        <v>641</v>
      </c>
      <c r="W65" s="88" t="s">
        <v>642</v>
      </c>
    </row>
    <row r="66" spans="1:23" x14ac:dyDescent="0.3">
      <c r="A66" s="30" t="str">
        <f>VLOOKUP(I66,'Table (12)'!$B$3:$C$409,2,FALSE)</f>
        <v>ACCRD SIT TX RESERVE-LNG-TERM-FIN 48</v>
      </c>
      <c r="B66" s="88">
        <v>50</v>
      </c>
      <c r="C66" s="88">
        <v>200</v>
      </c>
      <c r="D66" s="88" t="s">
        <v>1490</v>
      </c>
      <c r="E66" s="88" t="s">
        <v>466</v>
      </c>
      <c r="F66" s="88" t="s">
        <v>762</v>
      </c>
      <c r="G66" s="34">
        <v>1901001</v>
      </c>
      <c r="H66" s="88" t="s">
        <v>690</v>
      </c>
      <c r="I66" s="88" t="s">
        <v>767</v>
      </c>
      <c r="J66" s="88" t="s">
        <v>640</v>
      </c>
      <c r="K66" s="91">
        <v>-38732.75</v>
      </c>
      <c r="L66" s="92">
        <v>-38634.75</v>
      </c>
      <c r="M66" s="88">
        <v>-38732.75</v>
      </c>
      <c r="N66" s="88"/>
      <c r="O66" s="88"/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 t="s">
        <v>470</v>
      </c>
      <c r="V66" s="88" t="s">
        <v>641</v>
      </c>
      <c r="W66" s="88" t="s">
        <v>642</v>
      </c>
    </row>
    <row r="67" spans="1:23" x14ac:dyDescent="0.3">
      <c r="A67" s="30" t="str">
        <f>VLOOKUP(I67,'Table (12)'!$B$3:$C$409,2,FALSE)</f>
        <v>ACCRD SIT TX RESERVE-LNG-TERM-FIN 48</v>
      </c>
      <c r="B67" s="88">
        <v>50</v>
      </c>
      <c r="C67" s="88">
        <v>200</v>
      </c>
      <c r="D67" s="88" t="s">
        <v>1490</v>
      </c>
      <c r="E67" s="88" t="s">
        <v>466</v>
      </c>
      <c r="F67" s="88" t="s">
        <v>762</v>
      </c>
      <c r="G67" s="34">
        <v>1901001</v>
      </c>
      <c r="H67" s="88" t="s">
        <v>766</v>
      </c>
      <c r="I67" s="88" t="s">
        <v>765</v>
      </c>
      <c r="J67" s="88" t="s">
        <v>640</v>
      </c>
      <c r="K67" s="91">
        <v>38733</v>
      </c>
      <c r="L67" s="92">
        <v>38733</v>
      </c>
      <c r="M67" s="88">
        <v>38733</v>
      </c>
      <c r="N67" s="88"/>
      <c r="O67" s="88"/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 t="s">
        <v>470</v>
      </c>
      <c r="V67" s="88" t="s">
        <v>641</v>
      </c>
      <c r="W67" s="88" t="s">
        <v>642</v>
      </c>
    </row>
    <row r="68" spans="1:23" x14ac:dyDescent="0.3">
      <c r="A68" s="30" t="str">
        <f>VLOOKUP(I68,'Table (12)'!$B$3:$C$409,2,FALSE)</f>
        <v>ACCRD SIT TX RESERVE-SHRT-TERM-FIN 48</v>
      </c>
      <c r="B68" s="88">
        <v>50</v>
      </c>
      <c r="C68" s="88">
        <v>200</v>
      </c>
      <c r="D68" s="88" t="s">
        <v>1490</v>
      </c>
      <c r="E68" s="88" t="s">
        <v>466</v>
      </c>
      <c r="F68" s="88" t="s">
        <v>762</v>
      </c>
      <c r="G68" s="34">
        <v>1901001</v>
      </c>
      <c r="H68" s="88" t="s">
        <v>689</v>
      </c>
      <c r="I68" s="88" t="s">
        <v>764</v>
      </c>
      <c r="J68" s="88" t="s">
        <v>640</v>
      </c>
      <c r="K68" s="91">
        <v>4466.7</v>
      </c>
      <c r="L68" s="92">
        <v>4572.75</v>
      </c>
      <c r="M68" s="88">
        <v>4466.7</v>
      </c>
      <c r="N68" s="88"/>
      <c r="O68" s="88"/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 t="s">
        <v>470</v>
      </c>
      <c r="V68" s="88" t="s">
        <v>641</v>
      </c>
      <c r="W68" s="88" t="s">
        <v>642</v>
      </c>
    </row>
    <row r="69" spans="1:23" x14ac:dyDescent="0.3">
      <c r="A69" s="30" t="str">
        <f>VLOOKUP(I69,'Table (12)'!$B$3:$C$409,2,FALSE)</f>
        <v>AMT CREDIT - DEFERRED</v>
      </c>
      <c r="B69" s="88">
        <v>50</v>
      </c>
      <c r="C69" s="88">
        <v>200</v>
      </c>
      <c r="D69" s="88" t="s">
        <v>1490</v>
      </c>
      <c r="E69" s="88" t="s">
        <v>466</v>
      </c>
      <c r="F69" s="88" t="s">
        <v>762</v>
      </c>
      <c r="G69" s="34">
        <v>1901001</v>
      </c>
      <c r="H69" s="88" t="s">
        <v>682</v>
      </c>
      <c r="I69" s="88" t="s">
        <v>761</v>
      </c>
      <c r="J69" s="88" t="s">
        <v>640</v>
      </c>
      <c r="K69" s="91">
        <v>101</v>
      </c>
      <c r="L69" s="92">
        <v>101</v>
      </c>
      <c r="M69" s="88">
        <v>101</v>
      </c>
      <c r="N69" s="88"/>
      <c r="O69" s="88"/>
      <c r="P69" s="88">
        <v>0</v>
      </c>
      <c r="Q69" s="88">
        <v>0</v>
      </c>
      <c r="R69" s="88">
        <v>0</v>
      </c>
      <c r="S69" s="88">
        <v>0</v>
      </c>
      <c r="T69" s="88">
        <v>0</v>
      </c>
      <c r="U69" s="88" t="s">
        <v>470</v>
      </c>
      <c r="V69" s="88" t="s">
        <v>641</v>
      </c>
      <c r="W69" s="88" t="s">
        <v>642</v>
      </c>
    </row>
    <row r="70" spans="1:23" x14ac:dyDescent="0.3">
      <c r="K70" s="73"/>
      <c r="L70" s="72"/>
    </row>
    <row r="71" spans="1:23" x14ac:dyDescent="0.3">
      <c r="K71" s="71">
        <f>SUBTOTAL(9,K3:K70)</f>
        <v>8632840.6399999969</v>
      </c>
      <c r="L71" s="70">
        <f>SUBTOTAL(9,L3:L70)</f>
        <v>10007068.91</v>
      </c>
    </row>
  </sheetData>
  <autoFilter ref="A2:W69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9"/>
  <sheetViews>
    <sheetView workbookViewId="0">
      <pane ySplit="2" topLeftCell="A3" activePane="bottomLeft" state="frozen"/>
      <selection activeCell="B48" sqref="B48:S48"/>
      <selection pane="bottomLeft" activeCell="B48" sqref="B48:S48"/>
    </sheetView>
  </sheetViews>
  <sheetFormatPr defaultColWidth="9.109375" defaultRowHeight="13.2" x14ac:dyDescent="0.25"/>
  <cols>
    <col min="1" max="1" width="9.109375" style="78"/>
    <col min="2" max="2" width="11.33203125" style="78" bestFit="1" customWidth="1"/>
    <col min="3" max="3" width="67" style="78" bestFit="1" customWidth="1"/>
    <col min="4" max="16384" width="9.109375" style="78"/>
  </cols>
  <sheetData>
    <row r="2" spans="2:3" x14ac:dyDescent="0.25">
      <c r="B2" s="82" t="s">
        <v>140</v>
      </c>
      <c r="C2" s="81" t="s">
        <v>865</v>
      </c>
    </row>
    <row r="3" spans="2:3" x14ac:dyDescent="0.25">
      <c r="B3" s="79" t="s">
        <v>142</v>
      </c>
      <c r="C3" s="79" t="s">
        <v>143</v>
      </c>
    </row>
    <row r="4" spans="2:3" x14ac:dyDescent="0.25">
      <c r="B4" s="79" t="s">
        <v>802</v>
      </c>
      <c r="C4" s="79" t="s">
        <v>757</v>
      </c>
    </row>
    <row r="5" spans="2:3" x14ac:dyDescent="0.25">
      <c r="B5" s="79" t="s">
        <v>846</v>
      </c>
      <c r="C5" s="79" t="s">
        <v>757</v>
      </c>
    </row>
    <row r="6" spans="2:3" x14ac:dyDescent="0.25">
      <c r="B6" s="79" t="s">
        <v>864</v>
      </c>
      <c r="C6" s="79" t="s">
        <v>757</v>
      </c>
    </row>
    <row r="7" spans="2:3" x14ac:dyDescent="0.25">
      <c r="B7" s="79" t="s">
        <v>552</v>
      </c>
      <c r="C7" s="79" t="s">
        <v>757</v>
      </c>
    </row>
    <row r="8" spans="2:3" x14ac:dyDescent="0.25">
      <c r="B8" s="79" t="s">
        <v>144</v>
      </c>
      <c r="C8" s="80" t="s">
        <v>82</v>
      </c>
    </row>
    <row r="9" spans="2:3" x14ac:dyDescent="0.25">
      <c r="B9" s="79" t="s">
        <v>145</v>
      </c>
      <c r="C9" s="80" t="s">
        <v>82</v>
      </c>
    </row>
    <row r="10" spans="2:3" x14ac:dyDescent="0.25">
      <c r="B10" s="79" t="s">
        <v>469</v>
      </c>
      <c r="C10" s="80" t="s">
        <v>82</v>
      </c>
    </row>
    <row r="11" spans="2:3" x14ac:dyDescent="0.25">
      <c r="B11" s="79" t="s">
        <v>472</v>
      </c>
      <c r="C11" s="80" t="s">
        <v>82</v>
      </c>
    </row>
    <row r="12" spans="2:3" x14ac:dyDescent="0.25">
      <c r="B12" s="79" t="s">
        <v>146</v>
      </c>
      <c r="C12" s="79" t="s">
        <v>147</v>
      </c>
    </row>
    <row r="13" spans="2:3" x14ac:dyDescent="0.25">
      <c r="B13" s="79" t="s">
        <v>148</v>
      </c>
      <c r="C13" s="80" t="s">
        <v>82</v>
      </c>
    </row>
    <row r="14" spans="2:3" x14ac:dyDescent="0.25">
      <c r="B14" s="79" t="s">
        <v>149</v>
      </c>
      <c r="C14" s="80" t="s">
        <v>82</v>
      </c>
    </row>
    <row r="15" spans="2:3" x14ac:dyDescent="0.25">
      <c r="B15" s="79" t="s">
        <v>474</v>
      </c>
      <c r="C15" s="80" t="s">
        <v>82</v>
      </c>
    </row>
    <row r="16" spans="2:3" x14ac:dyDescent="0.25">
      <c r="B16" s="79" t="s">
        <v>476</v>
      </c>
      <c r="C16" s="80" t="s">
        <v>82</v>
      </c>
    </row>
    <row r="17" spans="2:3" x14ac:dyDescent="0.25">
      <c r="B17" s="79" t="s">
        <v>150</v>
      </c>
      <c r="C17" s="80" t="s">
        <v>82</v>
      </c>
    </row>
    <row r="18" spans="2:3" x14ac:dyDescent="0.25">
      <c r="B18" s="79" t="s">
        <v>151</v>
      </c>
      <c r="C18" s="80" t="s">
        <v>82</v>
      </c>
    </row>
    <row r="19" spans="2:3" x14ac:dyDescent="0.25">
      <c r="B19" s="79" t="s">
        <v>152</v>
      </c>
      <c r="C19" s="80" t="s">
        <v>82</v>
      </c>
    </row>
    <row r="20" spans="2:3" x14ac:dyDescent="0.25">
      <c r="B20" s="79" t="s">
        <v>480</v>
      </c>
      <c r="C20" s="80" t="s">
        <v>82</v>
      </c>
    </row>
    <row r="21" spans="2:3" x14ac:dyDescent="0.25">
      <c r="B21" s="79" t="s">
        <v>154</v>
      </c>
      <c r="C21" s="79" t="s">
        <v>155</v>
      </c>
    </row>
    <row r="22" spans="2:3" x14ac:dyDescent="0.25">
      <c r="B22" s="79" t="s">
        <v>156</v>
      </c>
      <c r="C22" s="79" t="s">
        <v>157</v>
      </c>
    </row>
    <row r="23" spans="2:3" x14ac:dyDescent="0.25">
      <c r="B23" s="79" t="s">
        <v>158</v>
      </c>
      <c r="C23" s="79" t="s">
        <v>159</v>
      </c>
    </row>
    <row r="24" spans="2:3" x14ac:dyDescent="0.25">
      <c r="B24" s="79" t="s">
        <v>160</v>
      </c>
      <c r="C24" s="79" t="s">
        <v>97</v>
      </c>
    </row>
    <row r="25" spans="2:3" x14ac:dyDescent="0.25">
      <c r="B25" s="79" t="s">
        <v>161</v>
      </c>
      <c r="C25" s="80" t="s">
        <v>82</v>
      </c>
    </row>
    <row r="26" spans="2:3" x14ac:dyDescent="0.25">
      <c r="B26" s="79" t="s">
        <v>162</v>
      </c>
      <c r="C26" s="80" t="s">
        <v>82</v>
      </c>
    </row>
    <row r="27" spans="2:3" x14ac:dyDescent="0.25">
      <c r="B27" s="79" t="s">
        <v>163</v>
      </c>
      <c r="C27" s="80" t="s">
        <v>82</v>
      </c>
    </row>
    <row r="28" spans="2:3" x14ac:dyDescent="0.25">
      <c r="B28" s="79" t="s">
        <v>164</v>
      </c>
      <c r="C28" s="80" t="s">
        <v>82</v>
      </c>
    </row>
    <row r="29" spans="2:3" x14ac:dyDescent="0.25">
      <c r="B29" s="79" t="s">
        <v>165</v>
      </c>
      <c r="C29" s="80" t="s">
        <v>82</v>
      </c>
    </row>
    <row r="30" spans="2:3" x14ac:dyDescent="0.25">
      <c r="B30" s="79" t="s">
        <v>166</v>
      </c>
      <c r="C30" s="80" t="s">
        <v>82</v>
      </c>
    </row>
    <row r="31" spans="2:3" x14ac:dyDescent="0.25">
      <c r="B31" s="79" t="s">
        <v>1496</v>
      </c>
      <c r="C31" s="80" t="s">
        <v>1398</v>
      </c>
    </row>
    <row r="32" spans="2:3" x14ac:dyDescent="0.25">
      <c r="B32" s="79" t="s">
        <v>482</v>
      </c>
      <c r="C32" s="80" t="s">
        <v>82</v>
      </c>
    </row>
    <row r="33" spans="2:3" x14ac:dyDescent="0.25">
      <c r="B33" s="79" t="s">
        <v>167</v>
      </c>
      <c r="C33" s="80" t="s">
        <v>82</v>
      </c>
    </row>
    <row r="34" spans="2:3" x14ac:dyDescent="0.25">
      <c r="B34" s="79" t="s">
        <v>168</v>
      </c>
      <c r="C34" s="79" t="s">
        <v>169</v>
      </c>
    </row>
    <row r="35" spans="2:3" x14ac:dyDescent="0.25">
      <c r="B35" s="79" t="s">
        <v>484</v>
      </c>
      <c r="C35" s="79" t="s">
        <v>103</v>
      </c>
    </row>
    <row r="36" spans="2:3" x14ac:dyDescent="0.25">
      <c r="B36" s="79" t="s">
        <v>486</v>
      </c>
      <c r="C36" s="79" t="s">
        <v>66</v>
      </c>
    </row>
    <row r="37" spans="2:3" x14ac:dyDescent="0.25">
      <c r="B37" s="79" t="s">
        <v>488</v>
      </c>
      <c r="C37" s="79" t="s">
        <v>66</v>
      </c>
    </row>
    <row r="38" spans="2:3" x14ac:dyDescent="0.25">
      <c r="B38" s="79" t="s">
        <v>170</v>
      </c>
      <c r="C38" s="79" t="s">
        <v>98</v>
      </c>
    </row>
    <row r="39" spans="2:3" x14ac:dyDescent="0.25">
      <c r="B39" s="79" t="s">
        <v>171</v>
      </c>
      <c r="C39" s="79" t="s">
        <v>98</v>
      </c>
    </row>
    <row r="40" spans="2:3" x14ac:dyDescent="0.25">
      <c r="B40" s="79" t="s">
        <v>172</v>
      </c>
      <c r="C40" s="79" t="s">
        <v>173</v>
      </c>
    </row>
    <row r="41" spans="2:3" x14ac:dyDescent="0.25">
      <c r="B41" s="79" t="s">
        <v>174</v>
      </c>
      <c r="C41" s="80" t="s">
        <v>31</v>
      </c>
    </row>
    <row r="42" spans="2:3" x14ac:dyDescent="0.25">
      <c r="B42" s="79" t="s">
        <v>175</v>
      </c>
      <c r="C42" s="80" t="s">
        <v>31</v>
      </c>
    </row>
    <row r="43" spans="2:3" x14ac:dyDescent="0.25">
      <c r="B43" s="79" t="s">
        <v>176</v>
      </c>
      <c r="C43" s="79" t="s">
        <v>177</v>
      </c>
    </row>
    <row r="44" spans="2:3" x14ac:dyDescent="0.25">
      <c r="B44" s="79" t="s">
        <v>178</v>
      </c>
      <c r="C44" s="79" t="s">
        <v>177</v>
      </c>
    </row>
    <row r="45" spans="2:3" x14ac:dyDescent="0.25">
      <c r="B45" s="79" t="s">
        <v>179</v>
      </c>
      <c r="C45" s="79" t="s">
        <v>180</v>
      </c>
    </row>
    <row r="46" spans="2:3" x14ac:dyDescent="0.25">
      <c r="B46" s="79" t="s">
        <v>181</v>
      </c>
      <c r="C46" s="79" t="s">
        <v>180</v>
      </c>
    </row>
    <row r="47" spans="2:3" x14ac:dyDescent="0.25">
      <c r="B47" s="79" t="s">
        <v>182</v>
      </c>
      <c r="C47" s="79" t="s">
        <v>183</v>
      </c>
    </row>
    <row r="48" spans="2:3" x14ac:dyDescent="0.25">
      <c r="B48" s="79" t="s">
        <v>184</v>
      </c>
      <c r="C48" s="79" t="s">
        <v>183</v>
      </c>
    </row>
    <row r="49" spans="2:3" x14ac:dyDescent="0.25">
      <c r="B49" s="79" t="s">
        <v>185</v>
      </c>
      <c r="C49" s="80" t="s">
        <v>186</v>
      </c>
    </row>
    <row r="50" spans="2:3" x14ac:dyDescent="0.25">
      <c r="B50" s="79" t="s">
        <v>187</v>
      </c>
      <c r="C50" s="80" t="s">
        <v>186</v>
      </c>
    </row>
    <row r="51" spans="2:3" x14ac:dyDescent="0.25">
      <c r="B51" s="79" t="s">
        <v>188</v>
      </c>
      <c r="C51" s="80" t="s">
        <v>189</v>
      </c>
    </row>
    <row r="52" spans="2:3" x14ac:dyDescent="0.25">
      <c r="B52" s="79" t="s">
        <v>190</v>
      </c>
      <c r="C52" s="80" t="s">
        <v>189</v>
      </c>
    </row>
    <row r="53" spans="2:3" x14ac:dyDescent="0.25">
      <c r="B53" s="79" t="s">
        <v>191</v>
      </c>
      <c r="C53" s="79" t="s">
        <v>192</v>
      </c>
    </row>
    <row r="54" spans="2:3" x14ac:dyDescent="0.25">
      <c r="B54" s="79" t="s">
        <v>193</v>
      </c>
      <c r="C54" s="79" t="s">
        <v>192</v>
      </c>
    </row>
    <row r="55" spans="2:3" x14ac:dyDescent="0.25">
      <c r="B55" s="79" t="s">
        <v>194</v>
      </c>
      <c r="C55" s="79" t="s">
        <v>195</v>
      </c>
    </row>
    <row r="56" spans="2:3" x14ac:dyDescent="0.25">
      <c r="B56" s="79" t="s">
        <v>196</v>
      </c>
      <c r="C56" s="79" t="s">
        <v>195</v>
      </c>
    </row>
    <row r="57" spans="2:3" x14ac:dyDescent="0.25">
      <c r="B57" s="79" t="s">
        <v>197</v>
      </c>
      <c r="C57" s="79" t="s">
        <v>198</v>
      </c>
    </row>
    <row r="58" spans="2:3" x14ac:dyDescent="0.25">
      <c r="B58" s="79" t="s">
        <v>199</v>
      </c>
      <c r="C58" s="79" t="s">
        <v>198</v>
      </c>
    </row>
    <row r="59" spans="2:3" x14ac:dyDescent="0.25">
      <c r="B59" s="79" t="s">
        <v>493</v>
      </c>
      <c r="C59" s="79" t="s">
        <v>67</v>
      </c>
    </row>
    <row r="60" spans="2:3" x14ac:dyDescent="0.25">
      <c r="B60" s="79" t="s">
        <v>495</v>
      </c>
      <c r="C60" s="79" t="s">
        <v>67</v>
      </c>
    </row>
    <row r="61" spans="2:3" x14ac:dyDescent="0.25">
      <c r="B61" s="79" t="s">
        <v>497</v>
      </c>
      <c r="C61" s="79" t="s">
        <v>68</v>
      </c>
    </row>
    <row r="62" spans="2:3" x14ac:dyDescent="0.25">
      <c r="B62" s="79" t="s">
        <v>499</v>
      </c>
      <c r="C62" s="79" t="s">
        <v>68</v>
      </c>
    </row>
    <row r="63" spans="2:3" x14ac:dyDescent="0.25">
      <c r="B63" s="79" t="s">
        <v>501</v>
      </c>
      <c r="C63" s="79" t="s">
        <v>69</v>
      </c>
    </row>
    <row r="64" spans="2:3" x14ac:dyDescent="0.25">
      <c r="B64" s="79" t="s">
        <v>503</v>
      </c>
      <c r="C64" s="79" t="s">
        <v>69</v>
      </c>
    </row>
    <row r="65" spans="2:3" x14ac:dyDescent="0.25">
      <c r="B65" s="79" t="s">
        <v>200</v>
      </c>
      <c r="C65" s="79" t="s">
        <v>201</v>
      </c>
    </row>
    <row r="66" spans="2:3" x14ac:dyDescent="0.25">
      <c r="B66" s="79" t="s">
        <v>202</v>
      </c>
      <c r="C66" s="79" t="s">
        <v>201</v>
      </c>
    </row>
    <row r="67" spans="2:3" x14ac:dyDescent="0.25">
      <c r="B67" s="79" t="s">
        <v>203</v>
      </c>
      <c r="C67" s="79" t="s">
        <v>204</v>
      </c>
    </row>
    <row r="68" spans="2:3" x14ac:dyDescent="0.25">
      <c r="B68" s="79" t="s">
        <v>205</v>
      </c>
      <c r="C68" s="79" t="s">
        <v>204</v>
      </c>
    </row>
    <row r="69" spans="2:3" x14ac:dyDescent="0.25">
      <c r="B69" s="79" t="s">
        <v>206</v>
      </c>
      <c r="C69" s="79" t="s">
        <v>207</v>
      </c>
    </row>
    <row r="70" spans="2:3" x14ac:dyDescent="0.25">
      <c r="B70" s="79" t="s">
        <v>208</v>
      </c>
      <c r="C70" s="79" t="s">
        <v>207</v>
      </c>
    </row>
    <row r="71" spans="2:3" x14ac:dyDescent="0.25">
      <c r="B71" s="79" t="s">
        <v>209</v>
      </c>
      <c r="C71" s="79" t="s">
        <v>210</v>
      </c>
    </row>
    <row r="72" spans="2:3" x14ac:dyDescent="0.25">
      <c r="B72" s="79" t="s">
        <v>211</v>
      </c>
      <c r="C72" s="79" t="s">
        <v>210</v>
      </c>
    </row>
    <row r="73" spans="2:3" x14ac:dyDescent="0.25">
      <c r="B73" s="79" t="s">
        <v>212</v>
      </c>
      <c r="C73" s="79" t="s">
        <v>213</v>
      </c>
    </row>
    <row r="74" spans="2:3" x14ac:dyDescent="0.25">
      <c r="B74" s="79" t="s">
        <v>214</v>
      </c>
      <c r="C74" s="79" t="s">
        <v>213</v>
      </c>
    </row>
    <row r="75" spans="2:3" x14ac:dyDescent="0.25">
      <c r="B75" s="79" t="s">
        <v>215</v>
      </c>
      <c r="C75" s="79" t="s">
        <v>216</v>
      </c>
    </row>
    <row r="76" spans="2:3" x14ac:dyDescent="0.25">
      <c r="B76" s="79" t="s">
        <v>217</v>
      </c>
      <c r="C76" s="79" t="s">
        <v>216</v>
      </c>
    </row>
    <row r="77" spans="2:3" x14ac:dyDescent="0.25">
      <c r="B77" s="79" t="s">
        <v>218</v>
      </c>
      <c r="C77" s="79" t="s">
        <v>219</v>
      </c>
    </row>
    <row r="78" spans="2:3" x14ac:dyDescent="0.25">
      <c r="B78" s="79" t="s">
        <v>220</v>
      </c>
      <c r="C78" s="79" t="s">
        <v>219</v>
      </c>
    </row>
    <row r="79" spans="2:3" x14ac:dyDescent="0.25">
      <c r="B79" s="79" t="s">
        <v>221</v>
      </c>
      <c r="C79" s="79" t="s">
        <v>222</v>
      </c>
    </row>
    <row r="80" spans="2:3" x14ac:dyDescent="0.25">
      <c r="B80" s="79" t="s">
        <v>223</v>
      </c>
      <c r="C80" s="79" t="s">
        <v>222</v>
      </c>
    </row>
    <row r="81" spans="2:3" x14ac:dyDescent="0.25">
      <c r="B81" s="79" t="s">
        <v>224</v>
      </c>
      <c r="C81" s="79" t="s">
        <v>225</v>
      </c>
    </row>
    <row r="82" spans="2:3" x14ac:dyDescent="0.25">
      <c r="B82" s="79" t="s">
        <v>226</v>
      </c>
      <c r="C82" s="79" t="s">
        <v>225</v>
      </c>
    </row>
    <row r="83" spans="2:3" x14ac:dyDescent="0.25">
      <c r="B83" s="79" t="s">
        <v>227</v>
      </c>
      <c r="C83" s="79" t="s">
        <v>228</v>
      </c>
    </row>
    <row r="84" spans="2:3" x14ac:dyDescent="0.25">
      <c r="B84" s="79" t="s">
        <v>229</v>
      </c>
      <c r="C84" s="79" t="s">
        <v>228</v>
      </c>
    </row>
    <row r="85" spans="2:3" x14ac:dyDescent="0.25">
      <c r="B85" s="79" t="s">
        <v>230</v>
      </c>
      <c r="C85" s="79" t="s">
        <v>231</v>
      </c>
    </row>
    <row r="86" spans="2:3" x14ac:dyDescent="0.25">
      <c r="B86" s="79" t="s">
        <v>232</v>
      </c>
      <c r="C86" s="79" t="s">
        <v>231</v>
      </c>
    </row>
    <row r="87" spans="2:3" x14ac:dyDescent="0.25">
      <c r="B87" s="79" t="s">
        <v>233</v>
      </c>
      <c r="C87" s="79" t="s">
        <v>234</v>
      </c>
    </row>
    <row r="88" spans="2:3" x14ac:dyDescent="0.25">
      <c r="B88" s="79" t="s">
        <v>235</v>
      </c>
      <c r="C88" s="79" t="s">
        <v>234</v>
      </c>
    </row>
    <row r="89" spans="2:3" x14ac:dyDescent="0.25">
      <c r="B89" s="79" t="s">
        <v>236</v>
      </c>
      <c r="C89" s="79" t="s">
        <v>237</v>
      </c>
    </row>
    <row r="90" spans="2:3" x14ac:dyDescent="0.25">
      <c r="B90" s="79" t="s">
        <v>238</v>
      </c>
      <c r="C90" s="79" t="s">
        <v>237</v>
      </c>
    </row>
    <row r="91" spans="2:3" x14ac:dyDescent="0.25">
      <c r="B91" s="79" t="s">
        <v>239</v>
      </c>
      <c r="C91" s="79" t="s">
        <v>34</v>
      </c>
    </row>
    <row r="92" spans="2:3" x14ac:dyDescent="0.25">
      <c r="B92" s="79" t="s">
        <v>240</v>
      </c>
      <c r="C92" s="79" t="s">
        <v>241</v>
      </c>
    </row>
    <row r="93" spans="2:3" x14ac:dyDescent="0.25">
      <c r="B93" s="79" t="s">
        <v>242</v>
      </c>
      <c r="C93" s="79" t="s">
        <v>241</v>
      </c>
    </row>
    <row r="94" spans="2:3" x14ac:dyDescent="0.25">
      <c r="B94" s="79" t="s">
        <v>243</v>
      </c>
      <c r="C94" s="79" t="s">
        <v>244</v>
      </c>
    </row>
    <row r="95" spans="2:3" x14ac:dyDescent="0.25">
      <c r="B95" s="79" t="s">
        <v>245</v>
      </c>
      <c r="C95" s="79" t="s">
        <v>244</v>
      </c>
    </row>
    <row r="96" spans="2:3" x14ac:dyDescent="0.25">
      <c r="B96" s="79" t="s">
        <v>246</v>
      </c>
      <c r="C96" s="79" t="s">
        <v>247</v>
      </c>
    </row>
    <row r="97" spans="2:3" x14ac:dyDescent="0.25">
      <c r="B97" s="79" t="s">
        <v>248</v>
      </c>
      <c r="C97" s="79" t="s">
        <v>247</v>
      </c>
    </row>
    <row r="98" spans="2:3" x14ac:dyDescent="0.25">
      <c r="B98" s="79" t="s">
        <v>249</v>
      </c>
      <c r="C98" s="79" t="s">
        <v>250</v>
      </c>
    </row>
    <row r="99" spans="2:3" x14ac:dyDescent="0.25">
      <c r="B99" s="79" t="s">
        <v>251</v>
      </c>
      <c r="C99" s="79" t="s">
        <v>250</v>
      </c>
    </row>
    <row r="100" spans="2:3" x14ac:dyDescent="0.25">
      <c r="B100" s="79" t="s">
        <v>252</v>
      </c>
      <c r="C100" s="79" t="s">
        <v>253</v>
      </c>
    </row>
    <row r="101" spans="2:3" x14ac:dyDescent="0.25">
      <c r="B101" s="79" t="s">
        <v>254</v>
      </c>
      <c r="C101" s="79" t="s">
        <v>253</v>
      </c>
    </row>
    <row r="102" spans="2:3" x14ac:dyDescent="0.25">
      <c r="B102" s="79" t="s">
        <v>801</v>
      </c>
      <c r="C102" s="79" t="s">
        <v>756</v>
      </c>
    </row>
    <row r="103" spans="2:3" x14ac:dyDescent="0.25">
      <c r="B103" s="79" t="s">
        <v>799</v>
      </c>
      <c r="C103" s="79" t="s">
        <v>756</v>
      </c>
    </row>
    <row r="104" spans="2:3" x14ac:dyDescent="0.25">
      <c r="B104" s="79" t="s">
        <v>1097</v>
      </c>
      <c r="C104" s="79" t="s">
        <v>1020</v>
      </c>
    </row>
    <row r="105" spans="2:3" x14ac:dyDescent="0.25">
      <c r="B105" s="79" t="s">
        <v>1099</v>
      </c>
      <c r="C105" s="79" t="s">
        <v>1020</v>
      </c>
    </row>
    <row r="106" spans="2:3" x14ac:dyDescent="0.25">
      <c r="B106" s="79" t="s">
        <v>1083</v>
      </c>
      <c r="C106" s="79" t="s">
        <v>1021</v>
      </c>
    </row>
    <row r="107" spans="2:3" x14ac:dyDescent="0.25">
      <c r="B107" s="79" t="s">
        <v>1085</v>
      </c>
      <c r="C107" s="79" t="s">
        <v>1021</v>
      </c>
    </row>
    <row r="108" spans="2:3" x14ac:dyDescent="0.25">
      <c r="B108" s="79" t="s">
        <v>255</v>
      </c>
      <c r="C108" s="79" t="s">
        <v>256</v>
      </c>
    </row>
    <row r="109" spans="2:3" x14ac:dyDescent="0.25">
      <c r="B109" s="79" t="s">
        <v>257</v>
      </c>
      <c r="C109" s="79" t="s">
        <v>256</v>
      </c>
    </row>
    <row r="110" spans="2:3" x14ac:dyDescent="0.25">
      <c r="B110" s="79" t="s">
        <v>1086</v>
      </c>
      <c r="C110" s="79" t="s">
        <v>1022</v>
      </c>
    </row>
    <row r="111" spans="2:3" x14ac:dyDescent="0.25">
      <c r="B111" s="79" t="s">
        <v>1088</v>
      </c>
      <c r="C111" s="79" t="s">
        <v>1022</v>
      </c>
    </row>
    <row r="112" spans="2:3" x14ac:dyDescent="0.25">
      <c r="B112" s="79" t="s">
        <v>1077</v>
      </c>
      <c r="C112" s="79" t="s">
        <v>1023</v>
      </c>
    </row>
    <row r="113" spans="2:3" x14ac:dyDescent="0.25">
      <c r="B113" s="79" t="s">
        <v>258</v>
      </c>
      <c r="C113" s="79" t="s">
        <v>259</v>
      </c>
    </row>
    <row r="114" spans="2:3" x14ac:dyDescent="0.25">
      <c r="B114" s="79" t="s">
        <v>798</v>
      </c>
      <c r="C114" s="79" t="s">
        <v>754</v>
      </c>
    </row>
    <row r="115" spans="2:3" x14ac:dyDescent="0.25">
      <c r="B115" s="79" t="s">
        <v>797</v>
      </c>
      <c r="C115" s="79" t="s">
        <v>753</v>
      </c>
    </row>
    <row r="116" spans="2:3" x14ac:dyDescent="0.25">
      <c r="B116" s="79" t="s">
        <v>796</v>
      </c>
      <c r="C116" s="79" t="s">
        <v>752</v>
      </c>
    </row>
    <row r="117" spans="2:3" x14ac:dyDescent="0.25">
      <c r="B117" s="79" t="s">
        <v>1078</v>
      </c>
      <c r="C117" s="79" t="s">
        <v>1024</v>
      </c>
    </row>
    <row r="118" spans="2:3" x14ac:dyDescent="0.25">
      <c r="B118" s="79" t="s">
        <v>1247</v>
      </c>
      <c r="C118" s="79" t="s">
        <v>1230</v>
      </c>
    </row>
    <row r="119" spans="2:3" x14ac:dyDescent="0.25">
      <c r="B119" s="79" t="s">
        <v>1248</v>
      </c>
      <c r="C119" s="79" t="s">
        <v>1231</v>
      </c>
    </row>
    <row r="120" spans="2:3" x14ac:dyDescent="0.25">
      <c r="B120" s="79" t="s">
        <v>1249</v>
      </c>
      <c r="C120" s="79" t="s">
        <v>1232</v>
      </c>
    </row>
    <row r="121" spans="2:3" x14ac:dyDescent="0.25">
      <c r="B121" s="79" t="s">
        <v>260</v>
      </c>
      <c r="C121" s="79" t="s">
        <v>261</v>
      </c>
    </row>
    <row r="122" spans="2:3" x14ac:dyDescent="0.25">
      <c r="B122" s="79" t="s">
        <v>262</v>
      </c>
      <c r="C122" s="79" t="s">
        <v>263</v>
      </c>
    </row>
    <row r="123" spans="2:3" x14ac:dyDescent="0.25">
      <c r="B123" s="79" t="s">
        <v>863</v>
      </c>
      <c r="C123" s="79" t="s">
        <v>862</v>
      </c>
    </row>
    <row r="124" spans="2:3" x14ac:dyDescent="0.25">
      <c r="B124" s="79" t="s">
        <v>554</v>
      </c>
      <c r="C124" s="79" t="s">
        <v>101</v>
      </c>
    </row>
    <row r="125" spans="2:3" x14ac:dyDescent="0.25">
      <c r="B125" s="79" t="s">
        <v>556</v>
      </c>
      <c r="C125" s="79" t="s">
        <v>76</v>
      </c>
    </row>
    <row r="126" spans="2:3" x14ac:dyDescent="0.25">
      <c r="B126" s="79" t="s">
        <v>621</v>
      </c>
      <c r="C126" s="80" t="s">
        <v>110</v>
      </c>
    </row>
    <row r="127" spans="2:3" x14ac:dyDescent="0.25">
      <c r="B127" s="79" t="s">
        <v>557</v>
      </c>
      <c r="C127" s="79" t="s">
        <v>132</v>
      </c>
    </row>
    <row r="128" spans="2:3" x14ac:dyDescent="0.25">
      <c r="B128" s="79" t="s">
        <v>264</v>
      </c>
      <c r="C128" s="79" t="s">
        <v>265</v>
      </c>
    </row>
    <row r="129" spans="2:3" x14ac:dyDescent="0.25">
      <c r="B129" s="79" t="s">
        <v>535</v>
      </c>
      <c r="C129" s="79" t="s">
        <v>100</v>
      </c>
    </row>
    <row r="130" spans="2:3" x14ac:dyDescent="0.25">
      <c r="B130" s="79" t="s">
        <v>559</v>
      </c>
      <c r="C130" s="79" t="s">
        <v>137</v>
      </c>
    </row>
    <row r="131" spans="2:3" x14ac:dyDescent="0.25">
      <c r="B131" s="79" t="s">
        <v>266</v>
      </c>
      <c r="C131" s="79" t="s">
        <v>267</v>
      </c>
    </row>
    <row r="132" spans="2:3" x14ac:dyDescent="0.25">
      <c r="B132" s="79" t="s">
        <v>794</v>
      </c>
      <c r="C132" s="79" t="s">
        <v>748</v>
      </c>
    </row>
    <row r="133" spans="2:3" x14ac:dyDescent="0.25">
      <c r="B133" s="79" t="s">
        <v>1128</v>
      </c>
      <c r="C133" s="79" t="s">
        <v>1025</v>
      </c>
    </row>
    <row r="134" spans="2:3" x14ac:dyDescent="0.25">
      <c r="B134" s="79" t="s">
        <v>1129</v>
      </c>
      <c r="C134" s="79" t="s">
        <v>1026</v>
      </c>
    </row>
    <row r="135" spans="2:3" x14ac:dyDescent="0.25">
      <c r="B135" s="79" t="s">
        <v>1445</v>
      </c>
      <c r="C135" s="79" t="s">
        <v>1401</v>
      </c>
    </row>
    <row r="136" spans="2:3" x14ac:dyDescent="0.25">
      <c r="B136" s="79" t="s">
        <v>268</v>
      </c>
      <c r="C136" s="79" t="s">
        <v>36</v>
      </c>
    </row>
    <row r="137" spans="2:3" x14ac:dyDescent="0.25">
      <c r="B137" s="79" t="s">
        <v>269</v>
      </c>
      <c r="C137" s="79" t="s">
        <v>36</v>
      </c>
    </row>
    <row r="138" spans="2:3" x14ac:dyDescent="0.25">
      <c r="B138" s="79" t="s">
        <v>270</v>
      </c>
      <c r="C138" s="79" t="s">
        <v>104</v>
      </c>
    </row>
    <row r="139" spans="2:3" x14ac:dyDescent="0.25">
      <c r="B139" s="79" t="s">
        <v>271</v>
      </c>
      <c r="C139" s="79" t="s">
        <v>105</v>
      </c>
    </row>
    <row r="140" spans="2:3" x14ac:dyDescent="0.25">
      <c r="B140" s="79" t="s">
        <v>272</v>
      </c>
      <c r="C140" s="79" t="s">
        <v>85</v>
      </c>
    </row>
    <row r="141" spans="2:3" x14ac:dyDescent="0.25">
      <c r="B141" s="79" t="s">
        <v>273</v>
      </c>
      <c r="C141" s="79" t="s">
        <v>85</v>
      </c>
    </row>
    <row r="142" spans="2:3" x14ac:dyDescent="0.25">
      <c r="B142" s="79" t="s">
        <v>510</v>
      </c>
      <c r="C142" s="79" t="s">
        <v>86</v>
      </c>
    </row>
    <row r="143" spans="2:3" x14ac:dyDescent="0.25">
      <c r="B143" s="79" t="s">
        <v>857</v>
      </c>
      <c r="C143" s="79" t="s">
        <v>747</v>
      </c>
    </row>
    <row r="144" spans="2:3" x14ac:dyDescent="0.25">
      <c r="B144" s="79" t="s">
        <v>274</v>
      </c>
      <c r="C144" s="79" t="s">
        <v>275</v>
      </c>
    </row>
    <row r="145" spans="2:3" x14ac:dyDescent="0.25">
      <c r="B145" s="79" t="s">
        <v>276</v>
      </c>
      <c r="C145" s="79" t="s">
        <v>277</v>
      </c>
    </row>
    <row r="146" spans="2:3" x14ac:dyDescent="0.25">
      <c r="B146" s="79" t="s">
        <v>560</v>
      </c>
      <c r="C146" s="79" t="s">
        <v>133</v>
      </c>
    </row>
    <row r="147" spans="2:3" x14ac:dyDescent="0.25">
      <c r="B147" s="79" t="s">
        <v>1089</v>
      </c>
      <c r="C147" s="79" t="s">
        <v>1027</v>
      </c>
    </row>
    <row r="148" spans="2:3" x14ac:dyDescent="0.25">
      <c r="B148" s="79" t="s">
        <v>1091</v>
      </c>
      <c r="C148" s="79" t="s">
        <v>1027</v>
      </c>
    </row>
    <row r="149" spans="2:3" x14ac:dyDescent="0.25">
      <c r="B149" s="79" t="s">
        <v>511</v>
      </c>
      <c r="C149" s="79" t="s">
        <v>70</v>
      </c>
    </row>
    <row r="150" spans="2:3" x14ac:dyDescent="0.25">
      <c r="B150" s="79" t="s">
        <v>278</v>
      </c>
      <c r="C150" s="79" t="s">
        <v>40</v>
      </c>
    </row>
    <row r="151" spans="2:3" x14ac:dyDescent="0.25">
      <c r="B151" s="79" t="s">
        <v>563</v>
      </c>
      <c r="C151" s="79" t="s">
        <v>40</v>
      </c>
    </row>
    <row r="152" spans="2:3" x14ac:dyDescent="0.25">
      <c r="B152" s="79" t="s">
        <v>279</v>
      </c>
      <c r="C152" s="79" t="s">
        <v>280</v>
      </c>
    </row>
    <row r="153" spans="2:3" x14ac:dyDescent="0.25">
      <c r="B153" s="79" t="s">
        <v>845</v>
      </c>
      <c r="C153" s="79" t="s">
        <v>745</v>
      </c>
    </row>
    <row r="154" spans="2:3" x14ac:dyDescent="0.25">
      <c r="B154" s="79" t="s">
        <v>793</v>
      </c>
      <c r="C154" s="79" t="s">
        <v>744</v>
      </c>
    </row>
    <row r="155" spans="2:3" x14ac:dyDescent="0.25">
      <c r="B155" s="79" t="s">
        <v>536</v>
      </c>
      <c r="C155" s="79" t="s">
        <v>56</v>
      </c>
    </row>
    <row r="156" spans="2:3" x14ac:dyDescent="0.25">
      <c r="B156" s="79" t="s">
        <v>537</v>
      </c>
      <c r="C156" s="79" t="s">
        <v>88</v>
      </c>
    </row>
    <row r="157" spans="2:3" x14ac:dyDescent="0.25">
      <c r="B157" s="79" t="s">
        <v>844</v>
      </c>
      <c r="C157" s="79" t="s">
        <v>743</v>
      </c>
    </row>
    <row r="158" spans="2:3" x14ac:dyDescent="0.25">
      <c r="B158" s="79" t="s">
        <v>843</v>
      </c>
      <c r="C158" s="79" t="s">
        <v>742</v>
      </c>
    </row>
    <row r="159" spans="2:3" x14ac:dyDescent="0.25">
      <c r="B159" s="79" t="s">
        <v>842</v>
      </c>
      <c r="C159" s="79" t="s">
        <v>741</v>
      </c>
    </row>
    <row r="160" spans="2:3" x14ac:dyDescent="0.25">
      <c r="B160" s="79" t="s">
        <v>861</v>
      </c>
      <c r="C160" s="79" t="s">
        <v>740</v>
      </c>
    </row>
    <row r="161" spans="2:3" x14ac:dyDescent="0.25">
      <c r="B161" s="79" t="s">
        <v>841</v>
      </c>
      <c r="C161" s="79" t="s">
        <v>739</v>
      </c>
    </row>
    <row r="162" spans="2:3" x14ac:dyDescent="0.25">
      <c r="B162" s="79" t="s">
        <v>1101</v>
      </c>
      <c r="C162" s="79" t="s">
        <v>1033</v>
      </c>
    </row>
    <row r="163" spans="2:3" x14ac:dyDescent="0.25">
      <c r="B163" s="79" t="s">
        <v>791</v>
      </c>
      <c r="C163" s="79" t="s">
        <v>738</v>
      </c>
    </row>
    <row r="164" spans="2:3" x14ac:dyDescent="0.25">
      <c r="B164" s="79" t="s">
        <v>840</v>
      </c>
      <c r="C164" s="79" t="s">
        <v>737</v>
      </c>
    </row>
    <row r="165" spans="2:3" x14ac:dyDescent="0.25">
      <c r="B165" s="79" t="s">
        <v>839</v>
      </c>
      <c r="C165" s="79" t="s">
        <v>736</v>
      </c>
    </row>
    <row r="166" spans="2:3" x14ac:dyDescent="0.25">
      <c r="B166" s="79" t="s">
        <v>1446</v>
      </c>
      <c r="C166" s="79" t="s">
        <v>1407</v>
      </c>
    </row>
    <row r="167" spans="2:3" x14ac:dyDescent="0.25">
      <c r="B167" s="79" t="s">
        <v>1250</v>
      </c>
      <c r="C167" s="79" t="s">
        <v>1234</v>
      </c>
    </row>
    <row r="168" spans="2:3" x14ac:dyDescent="0.25">
      <c r="B168" s="79" t="s">
        <v>790</v>
      </c>
      <c r="C168" s="79" t="s">
        <v>734</v>
      </c>
    </row>
    <row r="169" spans="2:3" x14ac:dyDescent="0.25">
      <c r="B169" s="79" t="s">
        <v>856</v>
      </c>
      <c r="C169" s="79" t="s">
        <v>733</v>
      </c>
    </row>
    <row r="170" spans="2:3" x14ac:dyDescent="0.25">
      <c r="B170" s="79" t="s">
        <v>789</v>
      </c>
      <c r="C170" s="79" t="s">
        <v>732</v>
      </c>
    </row>
    <row r="171" spans="2:3" x14ac:dyDescent="0.25">
      <c r="B171" s="79" t="s">
        <v>1092</v>
      </c>
      <c r="C171" s="79" t="s">
        <v>1036</v>
      </c>
    </row>
    <row r="172" spans="2:3" x14ac:dyDescent="0.25">
      <c r="B172" s="79" t="s">
        <v>838</v>
      </c>
      <c r="C172" s="79" t="s">
        <v>731</v>
      </c>
    </row>
    <row r="173" spans="2:3" x14ac:dyDescent="0.25">
      <c r="B173" s="79" t="s">
        <v>1093</v>
      </c>
      <c r="C173" s="79" t="s">
        <v>1038</v>
      </c>
    </row>
    <row r="174" spans="2:3" x14ac:dyDescent="0.25">
      <c r="B174" s="79" t="s">
        <v>1447</v>
      </c>
      <c r="C174" s="79" t="s">
        <v>1410</v>
      </c>
    </row>
    <row r="175" spans="2:3" x14ac:dyDescent="0.25">
      <c r="B175" s="79" t="s">
        <v>1448</v>
      </c>
      <c r="C175" s="79" t="s">
        <v>1411</v>
      </c>
    </row>
    <row r="176" spans="2:3" x14ac:dyDescent="0.25">
      <c r="B176" s="79" t="s">
        <v>1449</v>
      </c>
      <c r="C176" s="79" t="s">
        <v>1412</v>
      </c>
    </row>
    <row r="177" spans="2:3" x14ac:dyDescent="0.25">
      <c r="B177" s="79" t="s">
        <v>1450</v>
      </c>
      <c r="C177" s="79" t="s">
        <v>1413</v>
      </c>
    </row>
    <row r="178" spans="2:3" x14ac:dyDescent="0.25">
      <c r="B178" s="79" t="s">
        <v>1102</v>
      </c>
      <c r="C178" s="79" t="s">
        <v>1039</v>
      </c>
    </row>
    <row r="179" spans="2:3" x14ac:dyDescent="0.25">
      <c r="B179" s="79" t="s">
        <v>837</v>
      </c>
      <c r="C179" s="79" t="s">
        <v>730</v>
      </c>
    </row>
    <row r="180" spans="2:3" x14ac:dyDescent="0.25">
      <c r="B180" s="79" t="s">
        <v>1251</v>
      </c>
      <c r="C180" s="79" t="s">
        <v>1235</v>
      </c>
    </row>
    <row r="181" spans="2:3" x14ac:dyDescent="0.25">
      <c r="B181" s="79" t="s">
        <v>1252</v>
      </c>
      <c r="C181" s="79" t="s">
        <v>1236</v>
      </c>
    </row>
    <row r="182" spans="2:3" x14ac:dyDescent="0.25">
      <c r="B182" s="79" t="s">
        <v>1079</v>
      </c>
      <c r="C182" s="79" t="s">
        <v>1040</v>
      </c>
    </row>
    <row r="183" spans="2:3" x14ac:dyDescent="0.25">
      <c r="B183" s="79" t="s">
        <v>281</v>
      </c>
      <c r="C183" s="79" t="s">
        <v>282</v>
      </c>
    </row>
    <row r="184" spans="2:3" x14ac:dyDescent="0.25">
      <c r="B184" s="79" t="s">
        <v>1080</v>
      </c>
      <c r="C184" s="79" t="s">
        <v>1041</v>
      </c>
    </row>
    <row r="185" spans="2:3" x14ac:dyDescent="0.25">
      <c r="B185" s="79" t="s">
        <v>788</v>
      </c>
      <c r="C185" s="79" t="s">
        <v>728</v>
      </c>
    </row>
    <row r="186" spans="2:3" x14ac:dyDescent="0.25">
      <c r="B186" s="79" t="s">
        <v>786</v>
      </c>
      <c r="C186" s="79" t="s">
        <v>728</v>
      </c>
    </row>
    <row r="187" spans="2:3" x14ac:dyDescent="0.25">
      <c r="B187" s="79" t="s">
        <v>785</v>
      </c>
      <c r="C187" s="79" t="s">
        <v>727</v>
      </c>
    </row>
    <row r="188" spans="2:3" x14ac:dyDescent="0.25">
      <c r="B188" s="79" t="s">
        <v>1104</v>
      </c>
      <c r="C188" s="79" t="s">
        <v>727</v>
      </c>
    </row>
    <row r="189" spans="2:3" x14ac:dyDescent="0.25">
      <c r="B189" s="79" t="s">
        <v>784</v>
      </c>
      <c r="C189" s="79" t="s">
        <v>726</v>
      </c>
    </row>
    <row r="190" spans="2:3" x14ac:dyDescent="0.25">
      <c r="B190" s="79" t="s">
        <v>836</v>
      </c>
      <c r="C190" s="79" t="s">
        <v>725</v>
      </c>
    </row>
    <row r="191" spans="2:3" x14ac:dyDescent="0.25">
      <c r="B191" s="79" t="s">
        <v>1130</v>
      </c>
      <c r="C191" s="79" t="s">
        <v>724</v>
      </c>
    </row>
    <row r="192" spans="2:3" x14ac:dyDescent="0.25">
      <c r="B192" s="79" t="s">
        <v>283</v>
      </c>
      <c r="C192" s="79" t="s">
        <v>284</v>
      </c>
    </row>
    <row r="193" spans="2:3" x14ac:dyDescent="0.25">
      <c r="B193" s="79" t="s">
        <v>835</v>
      </c>
      <c r="C193" s="79" t="s">
        <v>723</v>
      </c>
    </row>
    <row r="194" spans="2:3" x14ac:dyDescent="0.25">
      <c r="B194" s="79" t="s">
        <v>285</v>
      </c>
      <c r="C194" s="79" t="s">
        <v>286</v>
      </c>
    </row>
    <row r="195" spans="2:3" x14ac:dyDescent="0.25">
      <c r="B195" s="79" t="s">
        <v>860</v>
      </c>
      <c r="C195" s="79" t="s">
        <v>722</v>
      </c>
    </row>
    <row r="196" spans="2:3" x14ac:dyDescent="0.25">
      <c r="B196" s="79" t="s">
        <v>538</v>
      </c>
      <c r="C196" s="79" t="s">
        <v>89</v>
      </c>
    </row>
    <row r="197" spans="2:3" x14ac:dyDescent="0.25">
      <c r="B197" s="79" t="s">
        <v>539</v>
      </c>
      <c r="C197" s="79" t="s">
        <v>90</v>
      </c>
    </row>
    <row r="198" spans="2:3" x14ac:dyDescent="0.25">
      <c r="B198" s="79" t="s">
        <v>1455</v>
      </c>
      <c r="C198" s="79" t="s">
        <v>1418</v>
      </c>
    </row>
    <row r="199" spans="2:3" x14ac:dyDescent="0.25">
      <c r="B199" s="79" t="s">
        <v>834</v>
      </c>
      <c r="C199" s="79" t="s">
        <v>721</v>
      </c>
    </row>
    <row r="200" spans="2:3" x14ac:dyDescent="0.25">
      <c r="B200" s="79" t="s">
        <v>833</v>
      </c>
      <c r="C200" s="79" t="s">
        <v>720</v>
      </c>
    </row>
    <row r="201" spans="2:3" x14ac:dyDescent="0.25">
      <c r="B201" s="79" t="s">
        <v>565</v>
      </c>
      <c r="C201" s="79" t="s">
        <v>564</v>
      </c>
    </row>
    <row r="202" spans="2:3" x14ac:dyDescent="0.25">
      <c r="B202" s="79" t="s">
        <v>783</v>
      </c>
      <c r="C202" s="79" t="s">
        <v>717</v>
      </c>
    </row>
    <row r="203" spans="2:3" x14ac:dyDescent="0.25">
      <c r="B203" s="79" t="s">
        <v>1105</v>
      </c>
      <c r="C203" s="79" t="s">
        <v>1044</v>
      </c>
    </row>
    <row r="204" spans="2:3" x14ac:dyDescent="0.25">
      <c r="B204" s="79" t="s">
        <v>287</v>
      </c>
      <c r="C204" s="79" t="s">
        <v>109</v>
      </c>
    </row>
    <row r="205" spans="2:3" x14ac:dyDescent="0.25">
      <c r="B205" s="79" t="s">
        <v>288</v>
      </c>
      <c r="C205" s="79" t="s">
        <v>289</v>
      </c>
    </row>
    <row r="206" spans="2:3" x14ac:dyDescent="0.25">
      <c r="B206" s="79" t="s">
        <v>1451</v>
      </c>
      <c r="C206" s="79" t="s">
        <v>1421</v>
      </c>
    </row>
    <row r="207" spans="2:3" x14ac:dyDescent="0.25">
      <c r="B207" s="79" t="s">
        <v>1453</v>
      </c>
      <c r="C207" s="79" t="s">
        <v>1421</v>
      </c>
    </row>
    <row r="208" spans="2:3" x14ac:dyDescent="0.25">
      <c r="B208" s="79" t="s">
        <v>290</v>
      </c>
      <c r="C208" s="79" t="s">
        <v>291</v>
      </c>
    </row>
    <row r="209" spans="2:3" x14ac:dyDescent="0.25">
      <c r="B209" s="79" t="s">
        <v>832</v>
      </c>
      <c r="C209" s="79" t="s">
        <v>715</v>
      </c>
    </row>
    <row r="210" spans="2:3" x14ac:dyDescent="0.25">
      <c r="B210" s="79" t="s">
        <v>831</v>
      </c>
      <c r="C210" s="79" t="s">
        <v>714</v>
      </c>
    </row>
    <row r="211" spans="2:3" x14ac:dyDescent="0.25">
      <c r="B211" s="79" t="s">
        <v>830</v>
      </c>
      <c r="C211" s="79" t="s">
        <v>713</v>
      </c>
    </row>
    <row r="212" spans="2:3" x14ac:dyDescent="0.25">
      <c r="B212" s="79" t="s">
        <v>829</v>
      </c>
      <c r="C212" s="79" t="s">
        <v>712</v>
      </c>
    </row>
    <row r="213" spans="2:3" x14ac:dyDescent="0.25">
      <c r="B213" s="79" t="s">
        <v>292</v>
      </c>
      <c r="C213" s="79" t="s">
        <v>291</v>
      </c>
    </row>
    <row r="214" spans="2:3" x14ac:dyDescent="0.25">
      <c r="B214" s="79" t="s">
        <v>293</v>
      </c>
      <c r="C214" s="79" t="s">
        <v>294</v>
      </c>
    </row>
    <row r="215" spans="2:3" x14ac:dyDescent="0.25">
      <c r="B215" s="79" t="s">
        <v>295</v>
      </c>
      <c r="C215" s="79" t="s">
        <v>296</v>
      </c>
    </row>
    <row r="216" spans="2:3" x14ac:dyDescent="0.25">
      <c r="B216" s="79" t="s">
        <v>828</v>
      </c>
      <c r="C216" s="79" t="s">
        <v>711</v>
      </c>
    </row>
    <row r="217" spans="2:3" x14ac:dyDescent="0.25">
      <c r="B217" s="79" t="s">
        <v>568</v>
      </c>
      <c r="C217" s="79" t="s">
        <v>567</v>
      </c>
    </row>
    <row r="218" spans="2:3" x14ac:dyDescent="0.25">
      <c r="B218" s="79" t="s">
        <v>297</v>
      </c>
      <c r="C218" s="79" t="s">
        <v>298</v>
      </c>
    </row>
    <row r="219" spans="2:3" x14ac:dyDescent="0.25">
      <c r="B219" s="79" t="s">
        <v>827</v>
      </c>
      <c r="C219" s="79" t="s">
        <v>710</v>
      </c>
    </row>
    <row r="220" spans="2:3" x14ac:dyDescent="0.25">
      <c r="B220" s="79" t="s">
        <v>299</v>
      </c>
      <c r="C220" s="79" t="s">
        <v>41</v>
      </c>
    </row>
    <row r="221" spans="2:3" x14ac:dyDescent="0.25">
      <c r="B221" s="79" t="s">
        <v>826</v>
      </c>
      <c r="C221" s="79" t="s">
        <v>709</v>
      </c>
    </row>
    <row r="222" spans="2:3" x14ac:dyDescent="0.25">
      <c r="B222" s="79" t="s">
        <v>855</v>
      </c>
      <c r="C222" s="79" t="s">
        <v>708</v>
      </c>
    </row>
    <row r="223" spans="2:3" x14ac:dyDescent="0.25">
      <c r="B223" s="79" t="s">
        <v>782</v>
      </c>
      <c r="C223" s="79" t="s">
        <v>707</v>
      </c>
    </row>
    <row r="224" spans="2:3" x14ac:dyDescent="0.25">
      <c r="B224" s="79" t="s">
        <v>1253</v>
      </c>
      <c r="C224" s="79" t="s">
        <v>1237</v>
      </c>
    </row>
    <row r="225" spans="2:3" x14ac:dyDescent="0.25">
      <c r="B225" s="79" t="s">
        <v>1254</v>
      </c>
      <c r="C225" s="79" t="s">
        <v>1238</v>
      </c>
    </row>
    <row r="226" spans="2:3" x14ac:dyDescent="0.25">
      <c r="B226" s="79" t="s">
        <v>513</v>
      </c>
      <c r="C226" s="79" t="s">
        <v>131</v>
      </c>
    </row>
    <row r="227" spans="2:3" x14ac:dyDescent="0.25">
      <c r="B227" s="79" t="s">
        <v>540</v>
      </c>
      <c r="C227" s="79" t="s">
        <v>77</v>
      </c>
    </row>
    <row r="228" spans="2:3" x14ac:dyDescent="0.25">
      <c r="B228" s="79" t="s">
        <v>825</v>
      </c>
      <c r="C228" s="79" t="s">
        <v>706</v>
      </c>
    </row>
    <row r="229" spans="2:3" x14ac:dyDescent="0.25">
      <c r="B229" s="79" t="s">
        <v>541</v>
      </c>
      <c r="C229" s="79" t="s">
        <v>78</v>
      </c>
    </row>
    <row r="230" spans="2:3" x14ac:dyDescent="0.25">
      <c r="B230" s="79" t="s">
        <v>300</v>
      </c>
      <c r="C230" s="79" t="s">
        <v>301</v>
      </c>
    </row>
    <row r="231" spans="2:3" x14ac:dyDescent="0.25">
      <c r="B231" s="79" t="s">
        <v>1106</v>
      </c>
      <c r="C231" s="79" t="s">
        <v>1045</v>
      </c>
    </row>
    <row r="232" spans="2:3" x14ac:dyDescent="0.25">
      <c r="B232" s="79" t="s">
        <v>302</v>
      </c>
      <c r="C232" s="79" t="s">
        <v>303</v>
      </c>
    </row>
    <row r="233" spans="2:3" x14ac:dyDescent="0.25">
      <c r="B233" s="79" t="s">
        <v>304</v>
      </c>
      <c r="C233" s="79" t="s">
        <v>305</v>
      </c>
    </row>
    <row r="234" spans="2:3" x14ac:dyDescent="0.25">
      <c r="B234" s="79" t="s">
        <v>306</v>
      </c>
      <c r="C234" s="79" t="s">
        <v>307</v>
      </c>
    </row>
    <row r="235" spans="2:3" x14ac:dyDescent="0.25">
      <c r="B235" s="79" t="s">
        <v>308</v>
      </c>
      <c r="C235" s="79" t="s">
        <v>309</v>
      </c>
    </row>
    <row r="236" spans="2:3" x14ac:dyDescent="0.25">
      <c r="B236" s="79" t="s">
        <v>310</v>
      </c>
      <c r="C236" s="79" t="s">
        <v>311</v>
      </c>
    </row>
    <row r="237" spans="2:3" x14ac:dyDescent="0.25">
      <c r="B237" s="79" t="s">
        <v>571</v>
      </c>
      <c r="C237" s="79" t="s">
        <v>570</v>
      </c>
    </row>
    <row r="238" spans="2:3" x14ac:dyDescent="0.25">
      <c r="B238" s="79" t="s">
        <v>312</v>
      </c>
      <c r="C238" s="79" t="s">
        <v>313</v>
      </c>
    </row>
    <row r="239" spans="2:3" x14ac:dyDescent="0.25">
      <c r="B239" s="79" t="s">
        <v>314</v>
      </c>
      <c r="C239" s="79" t="s">
        <v>315</v>
      </c>
    </row>
    <row r="240" spans="2:3" x14ac:dyDescent="0.25">
      <c r="B240" s="79" t="s">
        <v>595</v>
      </c>
      <c r="C240" s="79" t="s">
        <v>596</v>
      </c>
    </row>
    <row r="241" spans="2:3" x14ac:dyDescent="0.25">
      <c r="B241" s="79" t="s">
        <v>316</v>
      </c>
      <c r="C241" s="79" t="s">
        <v>317</v>
      </c>
    </row>
    <row r="242" spans="2:3" x14ac:dyDescent="0.25">
      <c r="B242" s="79" t="s">
        <v>318</v>
      </c>
      <c r="C242" s="79" t="s">
        <v>319</v>
      </c>
    </row>
    <row r="243" spans="2:3" x14ac:dyDescent="0.25">
      <c r="B243" s="79" t="s">
        <v>573</v>
      </c>
      <c r="C243" s="79" t="s">
        <v>572</v>
      </c>
    </row>
    <row r="244" spans="2:3" x14ac:dyDescent="0.25">
      <c r="B244" s="79" t="s">
        <v>320</v>
      </c>
      <c r="C244" s="79" t="s">
        <v>321</v>
      </c>
    </row>
    <row r="245" spans="2:3" x14ac:dyDescent="0.25">
      <c r="B245" s="79" t="s">
        <v>322</v>
      </c>
      <c r="C245" s="79" t="s">
        <v>323</v>
      </c>
    </row>
    <row r="246" spans="2:3" x14ac:dyDescent="0.25">
      <c r="B246" s="79" t="s">
        <v>324</v>
      </c>
      <c r="C246" s="79" t="s">
        <v>130</v>
      </c>
    </row>
    <row r="247" spans="2:3" x14ac:dyDescent="0.25">
      <c r="B247" s="79" t="s">
        <v>574</v>
      </c>
      <c r="C247" s="79" t="s">
        <v>113</v>
      </c>
    </row>
    <row r="248" spans="2:3" x14ac:dyDescent="0.25">
      <c r="B248" s="79" t="s">
        <v>325</v>
      </c>
      <c r="C248" s="79" t="s">
        <v>115</v>
      </c>
    </row>
    <row r="249" spans="2:3" x14ac:dyDescent="0.25">
      <c r="B249" s="79" t="s">
        <v>576</v>
      </c>
      <c r="C249" s="79" t="s">
        <v>122</v>
      </c>
    </row>
    <row r="250" spans="2:3" x14ac:dyDescent="0.25">
      <c r="B250" s="79" t="s">
        <v>578</v>
      </c>
      <c r="C250" s="79" t="s">
        <v>123</v>
      </c>
    </row>
    <row r="251" spans="2:3" x14ac:dyDescent="0.25">
      <c r="B251" s="79" t="s">
        <v>580</v>
      </c>
      <c r="C251" s="79" t="s">
        <v>124</v>
      </c>
    </row>
    <row r="252" spans="2:3" x14ac:dyDescent="0.25">
      <c r="B252" s="79" t="s">
        <v>581</v>
      </c>
      <c r="C252" s="79" t="s">
        <v>116</v>
      </c>
    </row>
    <row r="253" spans="2:3" x14ac:dyDescent="0.25">
      <c r="B253" s="79" t="s">
        <v>542</v>
      </c>
      <c r="C253" s="79" t="s">
        <v>127</v>
      </c>
    </row>
    <row r="254" spans="2:3" x14ac:dyDescent="0.25">
      <c r="B254" s="79" t="s">
        <v>543</v>
      </c>
      <c r="C254" s="79" t="s">
        <v>111</v>
      </c>
    </row>
    <row r="255" spans="2:3" x14ac:dyDescent="0.25">
      <c r="B255" s="79" t="s">
        <v>326</v>
      </c>
      <c r="C255" s="79" t="s">
        <v>327</v>
      </c>
    </row>
    <row r="256" spans="2:3" x14ac:dyDescent="0.25">
      <c r="B256" s="79" t="s">
        <v>328</v>
      </c>
      <c r="C256" s="79" t="s">
        <v>329</v>
      </c>
    </row>
    <row r="257" spans="2:3" x14ac:dyDescent="0.25">
      <c r="B257" s="79" t="s">
        <v>330</v>
      </c>
      <c r="C257" s="79" t="s">
        <v>331</v>
      </c>
    </row>
    <row r="258" spans="2:3" x14ac:dyDescent="0.25">
      <c r="B258" s="79" t="s">
        <v>332</v>
      </c>
      <c r="C258" s="79" t="s">
        <v>333</v>
      </c>
    </row>
    <row r="259" spans="2:3" x14ac:dyDescent="0.25">
      <c r="B259" s="79" t="s">
        <v>824</v>
      </c>
      <c r="C259" s="79" t="s">
        <v>705</v>
      </c>
    </row>
    <row r="260" spans="2:3" x14ac:dyDescent="0.25">
      <c r="B260" s="79" t="s">
        <v>334</v>
      </c>
      <c r="C260" s="79" t="s">
        <v>335</v>
      </c>
    </row>
    <row r="261" spans="2:3" x14ac:dyDescent="0.25">
      <c r="B261" s="79" t="s">
        <v>336</v>
      </c>
      <c r="C261" s="79" t="s">
        <v>337</v>
      </c>
    </row>
    <row r="262" spans="2:3" x14ac:dyDescent="0.25">
      <c r="B262" s="79" t="s">
        <v>338</v>
      </c>
      <c r="C262" s="79" t="s">
        <v>339</v>
      </c>
    </row>
    <row r="263" spans="2:3" x14ac:dyDescent="0.25">
      <c r="B263" s="79" t="s">
        <v>340</v>
      </c>
      <c r="C263" s="79" t="s">
        <v>341</v>
      </c>
    </row>
    <row r="264" spans="2:3" x14ac:dyDescent="0.25">
      <c r="B264" s="79" t="s">
        <v>342</v>
      </c>
      <c r="C264" s="79" t="s">
        <v>343</v>
      </c>
    </row>
    <row r="265" spans="2:3" x14ac:dyDescent="0.25">
      <c r="B265" s="79" t="s">
        <v>344</v>
      </c>
      <c r="C265" s="79" t="s">
        <v>345</v>
      </c>
    </row>
    <row r="266" spans="2:3" x14ac:dyDescent="0.25">
      <c r="B266" s="79" t="s">
        <v>346</v>
      </c>
      <c r="C266" s="79" t="s">
        <v>347</v>
      </c>
    </row>
    <row r="267" spans="2:3" x14ac:dyDescent="0.25">
      <c r="B267" s="79" t="s">
        <v>348</v>
      </c>
      <c r="C267" s="79" t="s">
        <v>349</v>
      </c>
    </row>
    <row r="268" spans="2:3" x14ac:dyDescent="0.25">
      <c r="B268" s="79" t="s">
        <v>350</v>
      </c>
      <c r="C268" s="79" t="s">
        <v>351</v>
      </c>
    </row>
    <row r="269" spans="2:3" x14ac:dyDescent="0.25">
      <c r="B269" s="79" t="s">
        <v>352</v>
      </c>
      <c r="C269" s="79" t="s">
        <v>353</v>
      </c>
    </row>
    <row r="270" spans="2:3" x14ac:dyDescent="0.25">
      <c r="B270" s="79" t="s">
        <v>354</v>
      </c>
      <c r="C270" s="79" t="s">
        <v>355</v>
      </c>
    </row>
    <row r="271" spans="2:3" x14ac:dyDescent="0.25">
      <c r="B271" s="79" t="s">
        <v>356</v>
      </c>
      <c r="C271" s="79" t="s">
        <v>357</v>
      </c>
    </row>
    <row r="272" spans="2:3" x14ac:dyDescent="0.25">
      <c r="B272" s="79" t="s">
        <v>358</v>
      </c>
      <c r="C272" s="79" t="s">
        <v>359</v>
      </c>
    </row>
    <row r="273" spans="2:3" x14ac:dyDescent="0.25">
      <c r="B273" s="79" t="s">
        <v>360</v>
      </c>
      <c r="C273" s="79" t="s">
        <v>361</v>
      </c>
    </row>
    <row r="274" spans="2:3" x14ac:dyDescent="0.25">
      <c r="B274" s="79" t="s">
        <v>582</v>
      </c>
      <c r="C274" s="79" t="s">
        <v>134</v>
      </c>
    </row>
    <row r="275" spans="2:3" x14ac:dyDescent="0.25">
      <c r="B275" s="79" t="s">
        <v>583</v>
      </c>
      <c r="C275" s="79" t="s">
        <v>135</v>
      </c>
    </row>
    <row r="276" spans="2:3" x14ac:dyDescent="0.25">
      <c r="B276" s="79" t="s">
        <v>584</v>
      </c>
      <c r="C276" s="79" t="s">
        <v>136</v>
      </c>
    </row>
    <row r="277" spans="2:3" x14ac:dyDescent="0.25">
      <c r="B277" s="79" t="s">
        <v>1255</v>
      </c>
      <c r="C277" s="79" t="s">
        <v>1239</v>
      </c>
    </row>
    <row r="278" spans="2:3" x14ac:dyDescent="0.25">
      <c r="B278" s="79" t="s">
        <v>362</v>
      </c>
      <c r="C278" s="80" t="s">
        <v>363</v>
      </c>
    </row>
    <row r="279" spans="2:3" x14ac:dyDescent="0.25">
      <c r="B279" s="79" t="s">
        <v>586</v>
      </c>
      <c r="C279" s="80" t="s">
        <v>585</v>
      </c>
    </row>
    <row r="280" spans="2:3" x14ac:dyDescent="0.25">
      <c r="B280" s="79" t="s">
        <v>588</v>
      </c>
      <c r="C280" s="80" t="s">
        <v>587</v>
      </c>
    </row>
    <row r="281" spans="2:3" x14ac:dyDescent="0.25">
      <c r="B281" s="79" t="s">
        <v>590</v>
      </c>
      <c r="C281" s="80" t="s">
        <v>589</v>
      </c>
    </row>
    <row r="282" spans="2:3" x14ac:dyDescent="0.25">
      <c r="B282" s="79" t="s">
        <v>364</v>
      </c>
      <c r="C282" s="80" t="s">
        <v>365</v>
      </c>
    </row>
    <row r="283" spans="2:3" x14ac:dyDescent="0.25">
      <c r="B283" s="79" t="s">
        <v>366</v>
      </c>
      <c r="C283" s="80" t="s">
        <v>367</v>
      </c>
    </row>
    <row r="284" spans="2:3" x14ac:dyDescent="0.25">
      <c r="B284" s="79" t="s">
        <v>368</v>
      </c>
      <c r="C284" s="80" t="s">
        <v>369</v>
      </c>
    </row>
    <row r="285" spans="2:3" x14ac:dyDescent="0.25">
      <c r="B285" s="79" t="s">
        <v>370</v>
      </c>
      <c r="C285" s="80" t="s">
        <v>371</v>
      </c>
    </row>
    <row r="286" spans="2:3" x14ac:dyDescent="0.25">
      <c r="B286" s="79" t="s">
        <v>372</v>
      </c>
      <c r="C286" s="80" t="s">
        <v>373</v>
      </c>
    </row>
    <row r="287" spans="2:3" x14ac:dyDescent="0.25">
      <c r="B287" s="79" t="s">
        <v>374</v>
      </c>
      <c r="C287" s="80" t="s">
        <v>375</v>
      </c>
    </row>
    <row r="288" spans="2:3" x14ac:dyDescent="0.25">
      <c r="B288" s="79" t="s">
        <v>545</v>
      </c>
      <c r="C288" s="80" t="s">
        <v>544</v>
      </c>
    </row>
    <row r="289" spans="2:3" x14ac:dyDescent="0.25">
      <c r="B289" s="79" t="s">
        <v>376</v>
      </c>
      <c r="C289" s="79" t="s">
        <v>377</v>
      </c>
    </row>
    <row r="290" spans="2:3" x14ac:dyDescent="0.25">
      <c r="B290" s="79" t="s">
        <v>378</v>
      </c>
      <c r="C290" s="79" t="s">
        <v>379</v>
      </c>
    </row>
    <row r="291" spans="2:3" x14ac:dyDescent="0.25">
      <c r="B291" s="79" t="s">
        <v>380</v>
      </c>
      <c r="C291" s="79" t="s">
        <v>381</v>
      </c>
    </row>
    <row r="292" spans="2:3" x14ac:dyDescent="0.25">
      <c r="B292" s="79" t="s">
        <v>382</v>
      </c>
      <c r="C292" s="79" t="s">
        <v>383</v>
      </c>
    </row>
    <row r="293" spans="2:3" x14ac:dyDescent="0.25">
      <c r="B293" s="79" t="s">
        <v>384</v>
      </c>
      <c r="C293" s="79" t="s">
        <v>385</v>
      </c>
    </row>
    <row r="294" spans="2:3" x14ac:dyDescent="0.25">
      <c r="B294" s="79" t="s">
        <v>386</v>
      </c>
      <c r="C294" s="79" t="s">
        <v>387</v>
      </c>
    </row>
    <row r="295" spans="2:3" x14ac:dyDescent="0.25">
      <c r="B295" s="79" t="s">
        <v>388</v>
      </c>
      <c r="C295" s="79" t="s">
        <v>389</v>
      </c>
    </row>
    <row r="296" spans="2:3" x14ac:dyDescent="0.25">
      <c r="B296" s="79" t="s">
        <v>390</v>
      </c>
      <c r="C296" s="79" t="s">
        <v>391</v>
      </c>
    </row>
    <row r="297" spans="2:3" x14ac:dyDescent="0.25">
      <c r="B297" s="79" t="s">
        <v>547</v>
      </c>
      <c r="C297" s="79" t="s">
        <v>546</v>
      </c>
    </row>
    <row r="298" spans="2:3" x14ac:dyDescent="0.25">
      <c r="B298" s="79" t="s">
        <v>392</v>
      </c>
      <c r="C298" s="79" t="s">
        <v>393</v>
      </c>
    </row>
    <row r="299" spans="2:3" x14ac:dyDescent="0.25">
      <c r="B299" s="79" t="s">
        <v>394</v>
      </c>
      <c r="C299" s="80" t="s">
        <v>395</v>
      </c>
    </row>
    <row r="300" spans="2:3" x14ac:dyDescent="0.25">
      <c r="B300" s="79" t="s">
        <v>396</v>
      </c>
      <c r="C300" s="80" t="s">
        <v>397</v>
      </c>
    </row>
    <row r="301" spans="2:3" x14ac:dyDescent="0.25">
      <c r="B301" s="79" t="s">
        <v>398</v>
      </c>
      <c r="C301" s="80" t="s">
        <v>399</v>
      </c>
    </row>
    <row r="302" spans="2:3" x14ac:dyDescent="0.25">
      <c r="B302" s="79" t="s">
        <v>606</v>
      </c>
      <c r="C302" s="80" t="s">
        <v>605</v>
      </c>
    </row>
    <row r="303" spans="2:3" x14ac:dyDescent="0.25">
      <c r="B303" s="79" t="s">
        <v>623</v>
      </c>
      <c r="C303" s="80" t="s">
        <v>622</v>
      </c>
    </row>
    <row r="304" spans="2:3" x14ac:dyDescent="0.25">
      <c r="B304" s="79" t="s">
        <v>608</v>
      </c>
      <c r="C304" s="80" t="s">
        <v>607</v>
      </c>
    </row>
    <row r="305" spans="2:3" x14ac:dyDescent="0.25">
      <c r="B305" s="79" t="s">
        <v>625</v>
      </c>
      <c r="C305" s="80" t="s">
        <v>624</v>
      </c>
    </row>
    <row r="306" spans="2:3" x14ac:dyDescent="0.25">
      <c r="B306" s="79" t="s">
        <v>610</v>
      </c>
      <c r="C306" s="80" t="s">
        <v>609</v>
      </c>
    </row>
    <row r="307" spans="2:3" x14ac:dyDescent="0.25">
      <c r="B307" s="79" t="s">
        <v>612</v>
      </c>
      <c r="C307" s="80" t="s">
        <v>611</v>
      </c>
    </row>
    <row r="308" spans="2:3" x14ac:dyDescent="0.25">
      <c r="B308" s="79" t="s">
        <v>614</v>
      </c>
      <c r="C308" s="80" t="s">
        <v>613</v>
      </c>
    </row>
    <row r="309" spans="2:3" x14ac:dyDescent="0.25">
      <c r="B309" s="79" t="s">
        <v>616</v>
      </c>
      <c r="C309" s="80" t="s">
        <v>615</v>
      </c>
    </row>
    <row r="310" spans="2:3" x14ac:dyDescent="0.25">
      <c r="B310" s="79" t="s">
        <v>618</v>
      </c>
      <c r="C310" s="80" t="s">
        <v>617</v>
      </c>
    </row>
    <row r="311" spans="2:3" x14ac:dyDescent="0.25">
      <c r="B311" s="79" t="s">
        <v>620</v>
      </c>
      <c r="C311" s="80" t="s">
        <v>619</v>
      </c>
    </row>
    <row r="312" spans="2:3" x14ac:dyDescent="0.25">
      <c r="B312" s="79" t="s">
        <v>627</v>
      </c>
      <c r="C312" s="80" t="s">
        <v>626</v>
      </c>
    </row>
    <row r="313" spans="2:3" x14ac:dyDescent="0.25">
      <c r="B313" s="79" t="s">
        <v>629</v>
      </c>
      <c r="C313" s="80" t="s">
        <v>628</v>
      </c>
    </row>
    <row r="314" spans="2:3" x14ac:dyDescent="0.25">
      <c r="B314" s="79" t="s">
        <v>631</v>
      </c>
      <c r="C314" s="80" t="s">
        <v>630</v>
      </c>
    </row>
    <row r="315" spans="2:3" x14ac:dyDescent="0.25">
      <c r="B315" s="79" t="s">
        <v>633</v>
      </c>
      <c r="C315" s="80" t="s">
        <v>632</v>
      </c>
    </row>
    <row r="316" spans="2:3" x14ac:dyDescent="0.25">
      <c r="B316" s="79" t="s">
        <v>635</v>
      </c>
      <c r="C316" s="80" t="s">
        <v>634</v>
      </c>
    </row>
    <row r="317" spans="2:3" x14ac:dyDescent="0.25">
      <c r="B317" s="79" t="s">
        <v>637</v>
      </c>
      <c r="C317" s="80" t="s">
        <v>636</v>
      </c>
    </row>
    <row r="318" spans="2:3" x14ac:dyDescent="0.25">
      <c r="B318" s="79" t="s">
        <v>591</v>
      </c>
      <c r="C318" s="80" t="s">
        <v>79</v>
      </c>
    </row>
    <row r="319" spans="2:3" x14ac:dyDescent="0.25">
      <c r="B319" s="79" t="s">
        <v>1454</v>
      </c>
      <c r="C319" s="80" t="s">
        <v>1430</v>
      </c>
    </row>
    <row r="320" spans="2:3" x14ac:dyDescent="0.25">
      <c r="B320" s="79" t="s">
        <v>514</v>
      </c>
      <c r="C320" s="80" t="s">
        <v>71</v>
      </c>
    </row>
    <row r="321" spans="2:3" x14ac:dyDescent="0.25">
      <c r="B321" s="79" t="s">
        <v>781</v>
      </c>
      <c r="C321" s="79" t="s">
        <v>704</v>
      </c>
    </row>
    <row r="322" spans="2:3" x14ac:dyDescent="0.25">
      <c r="B322" s="79" t="s">
        <v>400</v>
      </c>
      <c r="C322" s="79" t="s">
        <v>91</v>
      </c>
    </row>
    <row r="323" spans="2:3" x14ac:dyDescent="0.25">
      <c r="B323" s="79" t="s">
        <v>401</v>
      </c>
      <c r="C323" s="79" t="s">
        <v>102</v>
      </c>
    </row>
    <row r="324" spans="2:3" x14ac:dyDescent="0.25">
      <c r="B324" s="79" t="s">
        <v>1131</v>
      </c>
      <c r="C324" s="79" t="s">
        <v>1046</v>
      </c>
    </row>
    <row r="325" spans="2:3" x14ac:dyDescent="0.25">
      <c r="B325" s="79" t="s">
        <v>402</v>
      </c>
      <c r="C325" s="79" t="s">
        <v>403</v>
      </c>
    </row>
    <row r="326" spans="2:3" x14ac:dyDescent="0.25">
      <c r="B326" s="79" t="s">
        <v>780</v>
      </c>
      <c r="C326" s="79" t="s">
        <v>703</v>
      </c>
    </row>
    <row r="327" spans="2:3" x14ac:dyDescent="0.25">
      <c r="B327" s="79" t="s">
        <v>404</v>
      </c>
      <c r="C327" s="79" t="s">
        <v>405</v>
      </c>
    </row>
    <row r="328" spans="2:3" x14ac:dyDescent="0.25">
      <c r="B328" s="79" t="s">
        <v>406</v>
      </c>
      <c r="C328" s="79" t="s">
        <v>407</v>
      </c>
    </row>
    <row r="329" spans="2:3" x14ac:dyDescent="0.25">
      <c r="B329" s="79" t="s">
        <v>408</v>
      </c>
      <c r="C329" s="79" t="s">
        <v>409</v>
      </c>
    </row>
    <row r="330" spans="2:3" x14ac:dyDescent="0.25">
      <c r="B330" s="79" t="s">
        <v>410</v>
      </c>
      <c r="C330" s="79" t="s">
        <v>411</v>
      </c>
    </row>
    <row r="331" spans="2:3" x14ac:dyDescent="0.25">
      <c r="B331" s="79" t="s">
        <v>1107</v>
      </c>
      <c r="C331" s="79" t="s">
        <v>1047</v>
      </c>
    </row>
    <row r="332" spans="2:3" x14ac:dyDescent="0.25">
      <c r="B332" s="79" t="s">
        <v>1109</v>
      </c>
      <c r="C332" s="79" t="s">
        <v>1047</v>
      </c>
    </row>
    <row r="333" spans="2:3" x14ac:dyDescent="0.25">
      <c r="B333" s="79" t="s">
        <v>1110</v>
      </c>
      <c r="C333" s="79" t="s">
        <v>1048</v>
      </c>
    </row>
    <row r="334" spans="2:3" x14ac:dyDescent="0.25">
      <c r="B334" s="79" t="s">
        <v>1112</v>
      </c>
      <c r="C334" s="79" t="s">
        <v>1048</v>
      </c>
    </row>
    <row r="335" spans="2:3" x14ac:dyDescent="0.25">
      <c r="B335" s="79" t="s">
        <v>1113</v>
      </c>
      <c r="C335" s="79" t="s">
        <v>1049</v>
      </c>
    </row>
    <row r="336" spans="2:3" x14ac:dyDescent="0.25">
      <c r="B336" s="79" t="s">
        <v>1115</v>
      </c>
      <c r="C336" s="79" t="s">
        <v>1049</v>
      </c>
    </row>
    <row r="337" spans="2:3" x14ac:dyDescent="0.25">
      <c r="B337" s="79" t="s">
        <v>1116</v>
      </c>
      <c r="C337" s="79" t="s">
        <v>1050</v>
      </c>
    </row>
    <row r="338" spans="2:3" x14ac:dyDescent="0.25">
      <c r="B338" s="79" t="s">
        <v>1117</v>
      </c>
      <c r="C338" s="79" t="s">
        <v>1052</v>
      </c>
    </row>
    <row r="339" spans="2:3" x14ac:dyDescent="0.25">
      <c r="B339" s="79" t="s">
        <v>1118</v>
      </c>
      <c r="C339" s="79" t="s">
        <v>1053</v>
      </c>
    </row>
    <row r="340" spans="2:3" x14ac:dyDescent="0.25">
      <c r="B340" s="79" t="s">
        <v>1119</v>
      </c>
      <c r="C340" s="79" t="s">
        <v>1054</v>
      </c>
    </row>
    <row r="341" spans="2:3" x14ac:dyDescent="0.25">
      <c r="B341" s="79" t="s">
        <v>1120</v>
      </c>
      <c r="C341" s="79" t="s">
        <v>1055</v>
      </c>
    </row>
    <row r="342" spans="2:3" x14ac:dyDescent="0.25">
      <c r="B342" s="79" t="s">
        <v>1121</v>
      </c>
      <c r="C342" s="79" t="s">
        <v>1057</v>
      </c>
    </row>
    <row r="343" spans="2:3" x14ac:dyDescent="0.25">
      <c r="B343" s="79" t="s">
        <v>1122</v>
      </c>
      <c r="C343" s="79" t="s">
        <v>1058</v>
      </c>
    </row>
    <row r="344" spans="2:3" x14ac:dyDescent="0.25">
      <c r="B344" s="79" t="s">
        <v>1123</v>
      </c>
      <c r="C344" s="79" t="s">
        <v>1059</v>
      </c>
    </row>
    <row r="345" spans="2:3" x14ac:dyDescent="0.25">
      <c r="B345" s="79" t="s">
        <v>1124</v>
      </c>
      <c r="C345" s="79" t="s">
        <v>1060</v>
      </c>
    </row>
    <row r="346" spans="2:3" x14ac:dyDescent="0.25">
      <c r="B346" s="79" t="s">
        <v>1125</v>
      </c>
      <c r="C346" s="79" t="s">
        <v>1061</v>
      </c>
    </row>
    <row r="347" spans="2:3" x14ac:dyDescent="0.25">
      <c r="B347" s="79" t="s">
        <v>1126</v>
      </c>
      <c r="C347" s="79" t="s">
        <v>1062</v>
      </c>
    </row>
    <row r="348" spans="2:3" x14ac:dyDescent="0.25">
      <c r="B348" s="79" t="s">
        <v>412</v>
      </c>
      <c r="C348" s="79" t="s">
        <v>413</v>
      </c>
    </row>
    <row r="349" spans="2:3" x14ac:dyDescent="0.25">
      <c r="B349" s="79" t="s">
        <v>414</v>
      </c>
      <c r="C349" s="79" t="s">
        <v>415</v>
      </c>
    </row>
    <row r="350" spans="2:3" x14ac:dyDescent="0.25">
      <c r="B350" s="79" t="s">
        <v>416</v>
      </c>
      <c r="C350" s="79" t="s">
        <v>417</v>
      </c>
    </row>
    <row r="351" spans="2:3" x14ac:dyDescent="0.25">
      <c r="B351" s="79" t="s">
        <v>418</v>
      </c>
      <c r="C351" s="79" t="s">
        <v>419</v>
      </c>
    </row>
    <row r="352" spans="2:3" x14ac:dyDescent="0.25">
      <c r="B352" s="79" t="s">
        <v>420</v>
      </c>
      <c r="C352" s="79" t="s">
        <v>42</v>
      </c>
    </row>
    <row r="353" spans="2:3" x14ac:dyDescent="0.25">
      <c r="B353" s="79" t="s">
        <v>1082</v>
      </c>
      <c r="C353" s="79" t="s">
        <v>1063</v>
      </c>
    </row>
    <row r="354" spans="2:3" x14ac:dyDescent="0.25">
      <c r="B354" s="79" t="s">
        <v>421</v>
      </c>
      <c r="C354" s="79" t="s">
        <v>422</v>
      </c>
    </row>
    <row r="355" spans="2:3" x14ac:dyDescent="0.25">
      <c r="B355" s="79" t="s">
        <v>423</v>
      </c>
      <c r="C355" s="79" t="s">
        <v>424</v>
      </c>
    </row>
    <row r="356" spans="2:3" x14ac:dyDescent="0.25">
      <c r="B356" s="79" t="s">
        <v>425</v>
      </c>
      <c r="C356" s="79" t="s">
        <v>426</v>
      </c>
    </row>
    <row r="357" spans="2:3" x14ac:dyDescent="0.25">
      <c r="B357" s="79" t="s">
        <v>779</v>
      </c>
      <c r="C357" s="79" t="s">
        <v>702</v>
      </c>
    </row>
    <row r="358" spans="2:3" x14ac:dyDescent="0.25">
      <c r="B358" s="79" t="s">
        <v>427</v>
      </c>
      <c r="C358" s="79" t="s">
        <v>43</v>
      </c>
    </row>
    <row r="359" spans="2:3" x14ac:dyDescent="0.25">
      <c r="B359" s="79" t="s">
        <v>428</v>
      </c>
      <c r="C359" s="79" t="s">
        <v>701</v>
      </c>
    </row>
    <row r="360" spans="2:3" x14ac:dyDescent="0.25">
      <c r="B360" s="79" t="s">
        <v>778</v>
      </c>
      <c r="C360" s="79" t="s">
        <v>700</v>
      </c>
    </row>
    <row r="361" spans="2:3" x14ac:dyDescent="0.25">
      <c r="B361" s="79" t="s">
        <v>777</v>
      </c>
      <c r="C361" s="79" t="s">
        <v>699</v>
      </c>
    </row>
    <row r="362" spans="2:3" x14ac:dyDescent="0.25">
      <c r="B362" s="79" t="s">
        <v>1132</v>
      </c>
      <c r="C362" s="79" t="s">
        <v>1064</v>
      </c>
    </row>
    <row r="363" spans="2:3" x14ac:dyDescent="0.25">
      <c r="B363" s="79" t="s">
        <v>776</v>
      </c>
      <c r="C363" s="79" t="s">
        <v>698</v>
      </c>
    </row>
    <row r="364" spans="2:3" x14ac:dyDescent="0.25">
      <c r="B364" s="79" t="s">
        <v>823</v>
      </c>
      <c r="C364" s="79" t="s">
        <v>697</v>
      </c>
    </row>
    <row r="365" spans="2:3" x14ac:dyDescent="0.25">
      <c r="B365" s="79" t="s">
        <v>430</v>
      </c>
      <c r="C365" s="79" t="s">
        <v>431</v>
      </c>
    </row>
    <row r="366" spans="2:3" x14ac:dyDescent="0.25">
      <c r="B366" s="79" t="s">
        <v>775</v>
      </c>
      <c r="C366" s="79" t="s">
        <v>696</v>
      </c>
    </row>
    <row r="367" spans="2:3" x14ac:dyDescent="0.25">
      <c r="B367" s="79" t="s">
        <v>432</v>
      </c>
      <c r="C367" s="79" t="s">
        <v>129</v>
      </c>
    </row>
    <row r="368" spans="2:3" x14ac:dyDescent="0.25">
      <c r="B368" s="79" t="s">
        <v>433</v>
      </c>
      <c r="C368" s="79" t="s">
        <v>129</v>
      </c>
    </row>
    <row r="369" spans="2:3" x14ac:dyDescent="0.25">
      <c r="B369" s="79" t="s">
        <v>517</v>
      </c>
      <c r="C369" s="79" t="s">
        <v>72</v>
      </c>
    </row>
    <row r="370" spans="2:3" x14ac:dyDescent="0.25">
      <c r="B370" s="79" t="s">
        <v>519</v>
      </c>
      <c r="C370" s="79" t="s">
        <v>72</v>
      </c>
    </row>
    <row r="371" spans="2:3" x14ac:dyDescent="0.25">
      <c r="B371" s="79" t="s">
        <v>822</v>
      </c>
      <c r="C371" s="79" t="s">
        <v>695</v>
      </c>
    </row>
    <row r="372" spans="2:3" x14ac:dyDescent="0.25">
      <c r="B372" s="79" t="s">
        <v>774</v>
      </c>
      <c r="C372" s="79" t="s">
        <v>694</v>
      </c>
    </row>
    <row r="373" spans="2:3" x14ac:dyDescent="0.25">
      <c r="B373" s="79" t="s">
        <v>521</v>
      </c>
      <c r="C373" s="79" t="s">
        <v>106</v>
      </c>
    </row>
    <row r="374" spans="2:3" x14ac:dyDescent="0.25">
      <c r="B374" s="79" t="s">
        <v>523</v>
      </c>
      <c r="C374" s="79" t="s">
        <v>73</v>
      </c>
    </row>
    <row r="375" spans="2:3" x14ac:dyDescent="0.25">
      <c r="B375" s="79" t="s">
        <v>434</v>
      </c>
      <c r="C375" s="79" t="s">
        <v>435</v>
      </c>
    </row>
    <row r="376" spans="2:3" x14ac:dyDescent="0.25">
      <c r="B376" s="79" t="s">
        <v>436</v>
      </c>
      <c r="C376" s="79" t="s">
        <v>435</v>
      </c>
    </row>
    <row r="377" spans="2:3" x14ac:dyDescent="0.25">
      <c r="B377" s="79" t="s">
        <v>1095</v>
      </c>
      <c r="C377" s="79" t="s">
        <v>1065</v>
      </c>
    </row>
    <row r="378" spans="2:3" x14ac:dyDescent="0.25">
      <c r="B378" s="79" t="s">
        <v>772</v>
      </c>
      <c r="C378" s="79" t="s">
        <v>693</v>
      </c>
    </row>
    <row r="379" spans="2:3" x14ac:dyDescent="0.25">
      <c r="B379" s="79" t="s">
        <v>853</v>
      </c>
      <c r="C379" s="79" t="s">
        <v>96</v>
      </c>
    </row>
    <row r="380" spans="2:3" x14ac:dyDescent="0.25">
      <c r="B380" s="79" t="s">
        <v>851</v>
      </c>
      <c r="C380" s="79" t="s">
        <v>96</v>
      </c>
    </row>
    <row r="381" spans="2:3" x14ac:dyDescent="0.25">
      <c r="B381" s="79" t="s">
        <v>820</v>
      </c>
      <c r="C381" s="79" t="s">
        <v>96</v>
      </c>
    </row>
    <row r="382" spans="2:3" x14ac:dyDescent="0.25">
      <c r="B382" s="79" t="s">
        <v>818</v>
      </c>
      <c r="C382" s="79" t="s">
        <v>96</v>
      </c>
    </row>
    <row r="383" spans="2:3" x14ac:dyDescent="0.25">
      <c r="B383" s="79" t="s">
        <v>770</v>
      </c>
      <c r="C383" s="79" t="s">
        <v>96</v>
      </c>
    </row>
    <row r="384" spans="2:3" x14ac:dyDescent="0.25">
      <c r="B384" s="79" t="s">
        <v>816</v>
      </c>
      <c r="C384" s="79" t="s">
        <v>96</v>
      </c>
    </row>
    <row r="385" spans="2:3" x14ac:dyDescent="0.25">
      <c r="B385" s="79" t="s">
        <v>814</v>
      </c>
      <c r="C385" s="79" t="s">
        <v>96</v>
      </c>
    </row>
    <row r="386" spans="2:3" x14ac:dyDescent="0.25">
      <c r="B386" s="79" t="s">
        <v>768</v>
      </c>
      <c r="C386" s="79" t="s">
        <v>96</v>
      </c>
    </row>
    <row r="387" spans="2:3" x14ac:dyDescent="0.25">
      <c r="B387" s="79" t="s">
        <v>768</v>
      </c>
      <c r="C387" s="79" t="s">
        <v>769</v>
      </c>
    </row>
    <row r="388" spans="2:3" x14ac:dyDescent="0.25">
      <c r="B388" s="79" t="s">
        <v>812</v>
      </c>
      <c r="C388" s="79" t="s">
        <v>692</v>
      </c>
    </row>
    <row r="389" spans="2:3" x14ac:dyDescent="0.25">
      <c r="B389" s="79" t="s">
        <v>810</v>
      </c>
      <c r="C389" s="79" t="s">
        <v>691</v>
      </c>
    </row>
    <row r="390" spans="2:3" x14ac:dyDescent="0.25">
      <c r="B390" s="79" t="s">
        <v>767</v>
      </c>
      <c r="C390" s="79" t="s">
        <v>690</v>
      </c>
    </row>
    <row r="391" spans="2:3" x14ac:dyDescent="0.25">
      <c r="B391" s="79" t="s">
        <v>765</v>
      </c>
      <c r="C391" s="79" t="s">
        <v>690</v>
      </c>
    </row>
    <row r="392" spans="2:3" x14ac:dyDescent="0.25">
      <c r="B392" s="79" t="s">
        <v>764</v>
      </c>
      <c r="C392" s="79" t="s">
        <v>689</v>
      </c>
    </row>
    <row r="393" spans="2:3" x14ac:dyDescent="0.25">
      <c r="B393" s="79" t="s">
        <v>437</v>
      </c>
      <c r="C393" s="79" t="s">
        <v>438</v>
      </c>
    </row>
    <row r="394" spans="2:3" x14ac:dyDescent="0.25">
      <c r="B394" s="79" t="s">
        <v>808</v>
      </c>
      <c r="C394" s="79" t="s">
        <v>809</v>
      </c>
    </row>
    <row r="395" spans="2:3" x14ac:dyDescent="0.25">
      <c r="B395" s="79" t="s">
        <v>806</v>
      </c>
      <c r="C395" s="79" t="s">
        <v>807</v>
      </c>
    </row>
    <row r="396" spans="2:3" x14ac:dyDescent="0.25">
      <c r="B396" s="79" t="s">
        <v>1096</v>
      </c>
      <c r="C396" s="79" t="s">
        <v>1066</v>
      </c>
    </row>
    <row r="397" spans="2:3" x14ac:dyDescent="0.25">
      <c r="B397" s="79" t="s">
        <v>439</v>
      </c>
      <c r="C397" s="79" t="s">
        <v>440</v>
      </c>
    </row>
    <row r="398" spans="2:3" x14ac:dyDescent="0.25">
      <c r="B398" s="79" t="s">
        <v>441</v>
      </c>
      <c r="C398" s="79" t="s">
        <v>44</v>
      </c>
    </row>
    <row r="399" spans="2:3" x14ac:dyDescent="0.25">
      <c r="B399" s="79" t="s">
        <v>804</v>
      </c>
      <c r="C399" s="79" t="s">
        <v>96</v>
      </c>
    </row>
    <row r="400" spans="2:3" x14ac:dyDescent="0.25">
      <c r="B400" s="79" t="s">
        <v>525</v>
      </c>
      <c r="C400" s="79" t="s">
        <v>74</v>
      </c>
    </row>
    <row r="401" spans="2:3" x14ac:dyDescent="0.25">
      <c r="B401" s="79" t="s">
        <v>527</v>
      </c>
      <c r="C401" s="79" t="s">
        <v>75</v>
      </c>
    </row>
    <row r="402" spans="2:3" x14ac:dyDescent="0.25">
      <c r="B402" s="79" t="s">
        <v>850</v>
      </c>
      <c r="C402" s="79" t="s">
        <v>686</v>
      </c>
    </row>
    <row r="403" spans="2:3" x14ac:dyDescent="0.25">
      <c r="B403" s="79" t="s">
        <v>849</v>
      </c>
      <c r="C403" s="79" t="s">
        <v>685</v>
      </c>
    </row>
    <row r="404" spans="2:3" x14ac:dyDescent="0.25">
      <c r="B404" s="79" t="s">
        <v>528</v>
      </c>
      <c r="C404" s="79" t="s">
        <v>99</v>
      </c>
    </row>
    <row r="405" spans="2:3" x14ac:dyDescent="0.25">
      <c r="B405" s="79" t="s">
        <v>763</v>
      </c>
      <c r="C405" s="79" t="s">
        <v>683</v>
      </c>
    </row>
    <row r="406" spans="2:3" x14ac:dyDescent="0.25">
      <c r="B406" s="79" t="s">
        <v>442</v>
      </c>
      <c r="C406" s="79" t="s">
        <v>443</v>
      </c>
    </row>
    <row r="407" spans="2:3" x14ac:dyDescent="0.25">
      <c r="B407" s="79" t="s">
        <v>761</v>
      </c>
      <c r="C407" s="79" t="s">
        <v>682</v>
      </c>
    </row>
    <row r="408" spans="2:3" x14ac:dyDescent="0.25">
      <c r="B408" s="79" t="s">
        <v>848</v>
      </c>
      <c r="C408" s="79" t="s">
        <v>681</v>
      </c>
    </row>
    <row r="409" spans="2:3" x14ac:dyDescent="0.25">
      <c r="B409" s="79" t="s">
        <v>592</v>
      </c>
      <c r="C409" s="79" t="s">
        <v>118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A110"/>
  <sheetViews>
    <sheetView showOutlineSymbols="0" view="pageBreakPreview" zoomScale="60" zoomScaleNormal="100" workbookViewId="0">
      <pane xSplit="2" ySplit="13" topLeftCell="C1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.6640625" defaultRowHeight="13.2" x14ac:dyDescent="0.25"/>
  <cols>
    <col min="1" max="1" width="4.6640625" style="57" customWidth="1"/>
    <col min="2" max="2" width="54.6640625" style="2" customWidth="1"/>
    <col min="3" max="4" width="15.6640625" style="56" customWidth="1"/>
    <col min="5" max="7" width="15.6640625" style="56" hidden="1" customWidth="1"/>
    <col min="8" max="8" width="2.6640625" style="56" customWidth="1"/>
    <col min="9" max="11" width="15.6640625" style="56" customWidth="1"/>
    <col min="12" max="12" width="2.6640625" style="56" customWidth="1"/>
    <col min="13" max="15" width="15.6640625" style="2" customWidth="1"/>
    <col min="16" max="16" width="2.6640625" style="2" customWidth="1"/>
    <col min="17" max="19" width="15.6640625" style="2" customWidth="1"/>
    <col min="20" max="20" width="17.6640625" style="56" bestFit="1" customWidth="1"/>
    <col min="21" max="16384" width="12.6640625" style="56"/>
  </cols>
  <sheetData>
    <row r="1" spans="1:27" x14ac:dyDescent="0.25">
      <c r="B1" s="20" t="s">
        <v>64</v>
      </c>
      <c r="F1" s="2"/>
      <c r="G1" s="3"/>
      <c r="H1" s="3"/>
      <c r="I1" s="3"/>
      <c r="J1" s="3"/>
      <c r="K1" s="3"/>
      <c r="L1" s="3"/>
      <c r="O1" s="3"/>
      <c r="S1" s="3"/>
      <c r="T1" s="3"/>
    </row>
    <row r="2" spans="1:27" x14ac:dyDescent="0.25">
      <c r="B2" s="20" t="s">
        <v>760</v>
      </c>
      <c r="G2" s="68"/>
      <c r="H2" s="68"/>
      <c r="I2" s="68"/>
      <c r="J2" s="68"/>
      <c r="K2" s="68"/>
      <c r="L2" s="68"/>
      <c r="O2" s="68"/>
      <c r="S2" s="68"/>
      <c r="T2" s="68"/>
    </row>
    <row r="3" spans="1:27" x14ac:dyDescent="0.25">
      <c r="B3" s="20" t="s">
        <v>639</v>
      </c>
    </row>
    <row r="4" spans="1:27" x14ac:dyDescent="0.25">
      <c r="B4" s="16"/>
      <c r="G4" s="67" t="s">
        <v>759</v>
      </c>
    </row>
    <row r="5" spans="1:27" x14ac:dyDescent="0.25">
      <c r="B5" s="9"/>
    </row>
    <row r="6" spans="1:27" x14ac:dyDescent="0.25">
      <c r="H6" s="67"/>
      <c r="I6" s="67"/>
      <c r="J6" s="67"/>
      <c r="K6" s="67"/>
      <c r="L6" s="67"/>
    </row>
    <row r="8" spans="1:27" x14ac:dyDescent="0.25">
      <c r="B8" s="4" t="s">
        <v>2</v>
      </c>
      <c r="C8" s="61" t="s">
        <v>3</v>
      </c>
      <c r="D8" s="61" t="s">
        <v>4</v>
      </c>
      <c r="E8" s="61" t="s">
        <v>5</v>
      </c>
      <c r="F8" s="61" t="s">
        <v>6</v>
      </c>
      <c r="G8" s="61" t="s">
        <v>7</v>
      </c>
      <c r="H8" s="61"/>
      <c r="I8" s="61" t="s">
        <v>8</v>
      </c>
      <c r="J8" s="61" t="s">
        <v>9</v>
      </c>
      <c r="K8" s="61" t="s">
        <v>10</v>
      </c>
      <c r="L8" s="61"/>
      <c r="M8" s="4" t="s">
        <v>11</v>
      </c>
      <c r="N8" s="4" t="s">
        <v>57</v>
      </c>
      <c r="O8" s="4" t="s">
        <v>58</v>
      </c>
      <c r="Q8" s="4" t="s">
        <v>59</v>
      </c>
      <c r="R8" s="4" t="s">
        <v>60</v>
      </c>
      <c r="S8" s="4" t="s">
        <v>61</v>
      </c>
    </row>
    <row r="10" spans="1:27" x14ac:dyDescent="0.25">
      <c r="C10" s="64" t="s">
        <v>12</v>
      </c>
      <c r="D10" s="64"/>
      <c r="E10" s="66" t="s">
        <v>13</v>
      </c>
      <c r="F10" s="64"/>
      <c r="G10" s="62" t="s">
        <v>14</v>
      </c>
      <c r="H10" s="62"/>
      <c r="I10" s="65" t="s">
        <v>63</v>
      </c>
      <c r="J10" s="64"/>
      <c r="K10" s="64"/>
      <c r="L10" s="62"/>
      <c r="M10" s="52" t="s">
        <v>599</v>
      </c>
      <c r="N10" s="10"/>
      <c r="O10" s="10"/>
      <c r="Q10" s="52" t="s">
        <v>650</v>
      </c>
      <c r="R10" s="10"/>
      <c r="S10" s="10"/>
    </row>
    <row r="11" spans="1:27" x14ac:dyDescent="0.25">
      <c r="C11" s="63"/>
      <c r="D11" s="63"/>
      <c r="G11" s="62" t="s">
        <v>15</v>
      </c>
      <c r="H11" s="62"/>
      <c r="I11" s="63"/>
      <c r="J11" s="63"/>
      <c r="K11" s="63"/>
      <c r="L11" s="62"/>
      <c r="M11" s="14"/>
      <c r="N11" s="14"/>
      <c r="O11" s="14"/>
      <c r="Q11" s="14"/>
      <c r="R11" s="14"/>
      <c r="S11" s="14"/>
    </row>
    <row r="12" spans="1:27" x14ac:dyDescent="0.25">
      <c r="C12" s="62" t="s">
        <v>16</v>
      </c>
      <c r="D12" s="62" t="s">
        <v>16</v>
      </c>
      <c r="E12" s="62" t="s">
        <v>16</v>
      </c>
      <c r="F12" s="62" t="s">
        <v>16</v>
      </c>
      <c r="G12" s="62" t="s">
        <v>17</v>
      </c>
      <c r="H12" s="62"/>
      <c r="L12" s="62"/>
    </row>
    <row r="13" spans="1:27" x14ac:dyDescent="0.25">
      <c r="B13" s="4" t="s">
        <v>18</v>
      </c>
      <c r="C13" s="61" t="s">
        <v>598</v>
      </c>
      <c r="D13" s="61" t="s">
        <v>649</v>
      </c>
      <c r="E13" s="61" t="str">
        <f>C13</f>
        <v>OF 12-31-15</v>
      </c>
      <c r="F13" s="61" t="str">
        <f>D13</f>
        <v>OF 12-31-16</v>
      </c>
      <c r="G13" s="61" t="s">
        <v>19</v>
      </c>
      <c r="H13" s="61"/>
      <c r="I13" s="61" t="s">
        <v>20</v>
      </c>
      <c r="J13" s="61" t="s">
        <v>21</v>
      </c>
      <c r="K13" s="61" t="s">
        <v>22</v>
      </c>
      <c r="L13" s="61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5" spans="1:27" x14ac:dyDescent="0.25">
      <c r="A15" s="59">
        <v>1</v>
      </c>
      <c r="B15" s="6" t="s">
        <v>758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"/>
      <c r="AA15" s="2"/>
    </row>
    <row r="16" spans="1:27" x14ac:dyDescent="0.25">
      <c r="A16" s="59">
        <f>A15+1</f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"/>
      <c r="AA16" s="2"/>
    </row>
    <row r="17" spans="1:27" x14ac:dyDescent="0.25">
      <c r="A17" s="59">
        <f>A16+1</f>
        <v>3</v>
      </c>
      <c r="B17" s="3" t="s">
        <v>757</v>
      </c>
      <c r="C17" s="5">
        <f>SUM(M17:O17)</f>
        <v>11571209.75</v>
      </c>
      <c r="D17" s="5">
        <f>SUM(Q17:S17)</f>
        <v>4080666.75</v>
      </c>
      <c r="E17" s="5"/>
      <c r="F17" s="5"/>
      <c r="G17" s="5">
        <f>ROUND(SUM(C17:F17)/2,0)</f>
        <v>7825938</v>
      </c>
      <c r="H17" s="5"/>
      <c r="I17" s="5">
        <f>(M17+Q17)/2</f>
        <v>7130510</v>
      </c>
      <c r="J17" s="5">
        <f>(N17+R17)/2</f>
        <v>10974</v>
      </c>
      <c r="K17" s="5">
        <f>(O17+S17)/2</f>
        <v>684454.25</v>
      </c>
      <c r="L17" s="5"/>
      <c r="M17" s="27">
        <f>SUMIF(APCO_1901001!$A$53:$A$115,$B17,APCO_1901001!$K$53:$K$115)</f>
        <v>10543865</v>
      </c>
      <c r="N17" s="27">
        <f>SUMIF(APCO_1901001!$A$116:$A$149,$B17,APCO_1901001!$K$116:$K$149)</f>
        <v>21948</v>
      </c>
      <c r="O17" s="27">
        <f>SUMIF(APCO_1901001!$A$3:$A$52,$B17,APCO_1901001!$K$3:$K$52)</f>
        <v>1005396.75</v>
      </c>
      <c r="P17" s="5"/>
      <c r="Q17" s="27">
        <f>SUMIF(APCO_1901001!$A$53:$A$115,$B17,APCO_1901001!$L$53:$L$115)</f>
        <v>3717155</v>
      </c>
      <c r="R17" s="27">
        <f>SUMIF(APCO_1901001!$A$116:$A$149,$B17,APCO_1901001!$L$116:$L$149)</f>
        <v>0</v>
      </c>
      <c r="S17" s="27">
        <f>SUMIF(APCO_1901001!$A$3:$A$52,$B17,APCO_1901001!$L$3:$L$52)</f>
        <v>363511.75</v>
      </c>
      <c r="T17" s="5"/>
      <c r="U17" s="5"/>
      <c r="V17" s="5"/>
      <c r="W17" s="5"/>
      <c r="X17" s="5"/>
      <c r="Y17" s="5"/>
      <c r="Z17" s="2"/>
      <c r="AA17" s="2"/>
    </row>
    <row r="18" spans="1:27" x14ac:dyDescent="0.25">
      <c r="A18" s="59">
        <f>A17+1</f>
        <v>4</v>
      </c>
      <c r="B18" s="3" t="s">
        <v>82</v>
      </c>
      <c r="C18" s="5">
        <f>SUM(M18:O18)</f>
        <v>0</v>
      </c>
      <c r="D18" s="5">
        <f>SUM(Q18:S18)</f>
        <v>0</v>
      </c>
      <c r="E18" s="5"/>
      <c r="F18" s="5"/>
      <c r="G18" s="5">
        <f>ROUND(SUM(C18:F18)/2,0)</f>
        <v>0</v>
      </c>
      <c r="H18" s="5"/>
      <c r="I18" s="5">
        <f>(M18+Q18)/2</f>
        <v>0</v>
      </c>
      <c r="J18" s="5">
        <f>(N18+R18)/2</f>
        <v>0</v>
      </c>
      <c r="K18" s="5">
        <f>(O18+S18)/2</f>
        <v>0</v>
      </c>
      <c r="L18" s="5"/>
      <c r="M18" s="27">
        <f>SUMIF(APCO_1901001!$A$53:$A$115,$B18,APCO_1901001!$K$53:$K$115)</f>
        <v>0</v>
      </c>
      <c r="N18" s="27">
        <f>SUMIF(APCO_1901001!$A$116:$A$149,$B18,APCO_1901001!$K$116:$K$149)</f>
        <v>0</v>
      </c>
      <c r="O18" s="27">
        <f>SUMIF(APCO_1901001!$A$3:$A$52,$B18,APCO_1901001!$K$3:$K$52)</f>
        <v>0</v>
      </c>
      <c r="P18" s="5"/>
      <c r="Q18" s="27">
        <f>SUMIF(APCO_1901001!$A$53:$A$115,$B18,APCO_1901001!$L$53:$L$115)</f>
        <v>0</v>
      </c>
      <c r="R18" s="27">
        <f>SUMIF(APCO_1901001!$A$116:$A$149,$B18,APCO_1901001!$L$116:$L$149)</f>
        <v>0</v>
      </c>
      <c r="S18" s="27">
        <f>SUMIF(APCO_1901001!$A$3:$A$52,$B18,APCO_1901001!$L$3:$L$52)</f>
        <v>0</v>
      </c>
      <c r="T18" s="5"/>
      <c r="U18" s="5"/>
      <c r="V18" s="5"/>
      <c r="W18" s="5"/>
      <c r="X18" s="5"/>
      <c r="Y18" s="5"/>
      <c r="Z18" s="2"/>
      <c r="AA18" s="2"/>
    </row>
    <row r="19" spans="1:27" x14ac:dyDescent="0.25">
      <c r="A19" s="59">
        <f>A18+1</f>
        <v>5</v>
      </c>
      <c r="B19" s="5" t="s">
        <v>756</v>
      </c>
      <c r="C19" s="5">
        <f>SUM(M19:O19)</f>
        <v>75480807.850000009</v>
      </c>
      <c r="D19" s="5">
        <f>SUM(Q19:S19)</f>
        <v>77963248.469999999</v>
      </c>
      <c r="E19" s="5"/>
      <c r="F19" s="5"/>
      <c r="G19" s="5">
        <f>ROUND(SUM(C19:F19)/2,0)</f>
        <v>76722028</v>
      </c>
      <c r="H19" s="5"/>
      <c r="I19" s="5">
        <f>(M19+Q19)/2</f>
        <v>52546658.414999999</v>
      </c>
      <c r="J19" s="5">
        <f>(N19+R19)/2</f>
        <v>19284610.635000002</v>
      </c>
      <c r="K19" s="5">
        <f>(O19+S19)/2</f>
        <v>4890759.1100000003</v>
      </c>
      <c r="L19" s="5"/>
      <c r="M19" s="27">
        <f>SUMIF(APCO_1901001!$A$53:$A$115,$B19,APCO_1901001!$K$53:$K$115)</f>
        <v>53273771.109999999</v>
      </c>
      <c r="N19" s="27">
        <f>SUMIF(APCO_1901001!$A$116:$A$149,$B19,APCO_1901001!$K$116:$K$149)</f>
        <v>17336520.600000001</v>
      </c>
      <c r="O19" s="27">
        <f>SUMIF(APCO_1901001!$A$3:$A$52,$B19,APCO_1901001!$K$3:$K$52)</f>
        <v>4870516.1400000006</v>
      </c>
      <c r="P19" s="5"/>
      <c r="Q19" s="27">
        <f>SUMIF(APCO_1901001!$A$53:$A$115,$B19,APCO_1901001!$L$53:$L$115)</f>
        <v>51819545.719999999</v>
      </c>
      <c r="R19" s="27">
        <f>SUMIF(APCO_1901001!$A$116:$A$149,$B19,APCO_1901001!$L$116:$L$149)</f>
        <v>21232700.670000002</v>
      </c>
      <c r="S19" s="27">
        <f>SUMIF(APCO_1901001!$A$3:$A$52,$B19,APCO_1901001!$L$3:$L$52)</f>
        <v>4911002.08</v>
      </c>
      <c r="T19" s="5"/>
      <c r="U19" s="5"/>
      <c r="V19" s="5"/>
      <c r="W19" s="5"/>
      <c r="X19" s="5"/>
      <c r="Y19" s="5"/>
      <c r="Z19" s="2"/>
      <c r="AA19" s="2"/>
    </row>
    <row r="20" spans="1:27" x14ac:dyDescent="0.25">
      <c r="A20" s="59">
        <f>A19+1</f>
        <v>6</v>
      </c>
      <c r="B20" s="6" t="s">
        <v>755</v>
      </c>
      <c r="C20" s="5">
        <f>SUM(M20:O20)</f>
        <v>0</v>
      </c>
      <c r="D20" s="5">
        <f>SUM(Q20:S20)</f>
        <v>0</v>
      </c>
      <c r="E20" s="5"/>
      <c r="F20" s="5"/>
      <c r="G20" s="5">
        <f>ROUND(SUM(C20:F20)/2,0)</f>
        <v>0</v>
      </c>
      <c r="H20" s="5"/>
      <c r="I20" s="5">
        <f>(M20+Q20)/2</f>
        <v>0</v>
      </c>
      <c r="J20" s="5">
        <f>(N20+R20)/2</f>
        <v>0</v>
      </c>
      <c r="K20" s="5">
        <f>(O20+S20)/2</f>
        <v>0</v>
      </c>
      <c r="L20" s="5"/>
      <c r="M20" s="27">
        <f>SUMIF(APCO_1901001!$A$53:$A$115,$B20,APCO_1901001!$K$53:$K$115)</f>
        <v>0</v>
      </c>
      <c r="N20" s="27">
        <f>SUMIF(APCO_1901001!$A$116:$A$149,$B20,APCO_1901001!$K$116:$K$149)</f>
        <v>0</v>
      </c>
      <c r="O20" s="27">
        <f>SUMIF(APCO_1901001!$A$3:$A$52,$B20,APCO_1901001!$K$3:$K$52)</f>
        <v>0</v>
      </c>
      <c r="P20" s="5"/>
      <c r="Q20" s="27">
        <f>SUMIF(APCO_1901001!$A$53:$A$115,$B20,APCO_1901001!$L$53:$L$115)</f>
        <v>0</v>
      </c>
      <c r="R20" s="27">
        <f>SUMIF(APCO_1901001!$A$116:$A$149,$B20,APCO_1901001!$L$116:$L$149)</f>
        <v>0</v>
      </c>
      <c r="S20" s="27">
        <f>SUMIF(APCO_1901001!$A$3:$A$52,$B20,APCO_1901001!$L$3:$L$52)</f>
        <v>0</v>
      </c>
      <c r="T20" s="5"/>
      <c r="U20" s="5"/>
      <c r="V20" s="5"/>
      <c r="W20" s="5"/>
      <c r="X20" s="5"/>
      <c r="Y20" s="5"/>
      <c r="Z20" s="2"/>
      <c r="AA20" s="2"/>
    </row>
    <row r="21" spans="1:27" x14ac:dyDescent="0.25">
      <c r="A21" s="59">
        <f>A20+1</f>
        <v>7</v>
      </c>
      <c r="B21" s="6" t="s">
        <v>754</v>
      </c>
      <c r="C21" s="5">
        <f>SUM(M21:O21)</f>
        <v>5713795.5</v>
      </c>
      <c r="D21" s="5">
        <f>SUM(Q21:S21)</f>
        <v>5329828.3500000006</v>
      </c>
      <c r="E21" s="5"/>
      <c r="F21" s="5"/>
      <c r="G21" s="5">
        <f>ROUND(SUM(C21:F21)/2,0)</f>
        <v>5521812</v>
      </c>
      <c r="H21" s="5"/>
      <c r="I21" s="5">
        <f>(M21+Q21)/2</f>
        <v>0</v>
      </c>
      <c r="J21" s="5">
        <f>(N21+R21)/2</f>
        <v>183890.84999999998</v>
      </c>
      <c r="K21" s="5">
        <f>(O21+S21)/2</f>
        <v>5337921.0750000002</v>
      </c>
      <c r="L21" s="5"/>
      <c r="M21" s="27">
        <f>SUMIF(APCO_1901001!$A$53:$A$115,$B21,APCO_1901001!$K$53:$K$115)</f>
        <v>0</v>
      </c>
      <c r="N21" s="27">
        <f>SUMIF(APCO_1901001!$A$116:$A$149,$B21,APCO_1901001!$K$116:$K$149)</f>
        <v>199643.3</v>
      </c>
      <c r="O21" s="27">
        <f>SUMIF(APCO_1901001!$A$3:$A$52,$B21,APCO_1901001!$K$3:$K$52)</f>
        <v>5514152.2000000002</v>
      </c>
      <c r="P21" s="5"/>
      <c r="Q21" s="27">
        <f>SUMIF(APCO_1901001!$A$53:$A$115,$B21,APCO_1901001!$L$53:$L$115)</f>
        <v>0</v>
      </c>
      <c r="R21" s="27">
        <f>SUMIF(APCO_1901001!$A$116:$A$149,$B21,APCO_1901001!$L$116:$L$149)</f>
        <v>168138.4</v>
      </c>
      <c r="S21" s="27">
        <f>SUMIF(APCO_1901001!$A$3:$A$52,$B21,APCO_1901001!$L$3:$L$52)</f>
        <v>5161689.95</v>
      </c>
      <c r="T21" s="5"/>
      <c r="U21" s="5"/>
      <c r="V21" s="5"/>
      <c r="W21" s="5"/>
      <c r="X21" s="5"/>
      <c r="Y21" s="5"/>
      <c r="Z21" s="2"/>
      <c r="AA21" s="2"/>
    </row>
    <row r="22" spans="1:27" x14ac:dyDescent="0.25">
      <c r="A22" s="59">
        <f>A21+1</f>
        <v>8</v>
      </c>
      <c r="B22" s="6" t="s">
        <v>753</v>
      </c>
      <c r="C22" s="5">
        <f>SUM(M22:O22)</f>
        <v>484357.47</v>
      </c>
      <c r="D22" s="5">
        <f>SUM(Q22:S22)</f>
        <v>407381.27</v>
      </c>
      <c r="E22" s="5"/>
      <c r="F22" s="5"/>
      <c r="G22" s="5">
        <f>ROUND(SUM(C22:F22)/2,0)</f>
        <v>445869</v>
      </c>
      <c r="H22" s="5"/>
      <c r="I22" s="5">
        <f>(M22+Q22)/2</f>
        <v>0</v>
      </c>
      <c r="J22" s="5">
        <f>(N22+R22)/2</f>
        <v>445869.37</v>
      </c>
      <c r="K22" s="5">
        <f>(O22+S22)/2</f>
        <v>0</v>
      </c>
      <c r="L22" s="5"/>
      <c r="M22" s="27">
        <f>SUMIF(APCO_1901001!$A$53:$A$115,$B22,APCO_1901001!$K$53:$K$115)</f>
        <v>0</v>
      </c>
      <c r="N22" s="27">
        <f>SUMIF(APCO_1901001!$A$116:$A$149,$B22,APCO_1901001!$K$116:$K$149)</f>
        <v>484357.47</v>
      </c>
      <c r="O22" s="27">
        <f>SUMIF(APCO_1901001!$A$3:$A$52,$B22,APCO_1901001!$K$3:$K$52)</f>
        <v>0</v>
      </c>
      <c r="P22" s="5"/>
      <c r="Q22" s="27">
        <f>SUMIF(APCO_1901001!$A$53:$A$115,$B22,APCO_1901001!$L$53:$L$115)</f>
        <v>0</v>
      </c>
      <c r="R22" s="27">
        <f>SUMIF(APCO_1901001!$A$116:$A$149,$B22,APCO_1901001!$L$116:$L$149)</f>
        <v>407381.27</v>
      </c>
      <c r="S22" s="27">
        <f>SUMIF(APCO_1901001!$A$3:$A$52,$B22,APCO_1901001!$L$3:$L$52)</f>
        <v>0</v>
      </c>
      <c r="T22" s="5"/>
      <c r="U22" s="5"/>
      <c r="V22" s="5"/>
      <c r="W22" s="5"/>
      <c r="X22" s="5"/>
      <c r="Y22" s="5"/>
      <c r="Z22" s="2"/>
      <c r="AA22" s="2"/>
    </row>
    <row r="23" spans="1:27" x14ac:dyDescent="0.25">
      <c r="A23" s="59">
        <f>A22+1</f>
        <v>9</v>
      </c>
      <c r="B23" s="6" t="s">
        <v>752</v>
      </c>
      <c r="C23" s="5">
        <f>SUM(M23:O23)</f>
        <v>2742902.63</v>
      </c>
      <c r="D23" s="5">
        <f>SUM(Q23:S23)</f>
        <v>2718798.83</v>
      </c>
      <c r="E23" s="5"/>
      <c r="F23" s="5"/>
      <c r="G23" s="5">
        <f>ROUND(SUM(C23:F23)/2,0)</f>
        <v>2730851</v>
      </c>
      <c r="H23" s="5"/>
      <c r="I23" s="5">
        <f>(M23+Q23)/2</f>
        <v>0</v>
      </c>
      <c r="J23" s="5">
        <f>(N23+R23)/2</f>
        <v>107167.05</v>
      </c>
      <c r="K23" s="5">
        <f>(O23+S23)/2</f>
        <v>2623683.6799999997</v>
      </c>
      <c r="L23" s="5"/>
      <c r="M23" s="27">
        <f>SUMIF(APCO_1901001!$A$53:$A$115,$B23,APCO_1901001!$K$53:$K$115)</f>
        <v>0</v>
      </c>
      <c r="N23" s="27">
        <f>SUMIF(APCO_1901001!$A$116:$A$149,$B23,APCO_1901001!$K$116:$K$149)</f>
        <v>112988.6</v>
      </c>
      <c r="O23" s="27">
        <f>SUMIF(APCO_1901001!$A$3:$A$52,$B23,APCO_1901001!$K$3:$K$52)</f>
        <v>2629914.0299999998</v>
      </c>
      <c r="P23" s="5"/>
      <c r="Q23" s="27">
        <f>SUMIF(APCO_1901001!$A$53:$A$115,$B23,APCO_1901001!$L$53:$L$115)</f>
        <v>0</v>
      </c>
      <c r="R23" s="27">
        <f>SUMIF(APCO_1901001!$A$116:$A$149,$B23,APCO_1901001!$L$116:$L$149)</f>
        <v>101345.5</v>
      </c>
      <c r="S23" s="27">
        <f>SUMIF(APCO_1901001!$A$3:$A$52,$B23,APCO_1901001!$L$3:$L$52)</f>
        <v>2617453.33</v>
      </c>
      <c r="T23" s="5"/>
      <c r="U23" s="5"/>
      <c r="V23" s="5"/>
      <c r="W23" s="5"/>
      <c r="X23" s="5"/>
      <c r="Y23" s="5"/>
      <c r="Z23" s="2"/>
      <c r="AA23" s="2"/>
    </row>
    <row r="24" spans="1:27" x14ac:dyDescent="0.25">
      <c r="A24" s="59">
        <f>A23+1</f>
        <v>10</v>
      </c>
      <c r="B24" s="6" t="s">
        <v>751</v>
      </c>
      <c r="C24" s="5">
        <f>SUM(M24:O24)</f>
        <v>0</v>
      </c>
      <c r="D24" s="5">
        <f>SUM(Q24:S24)</f>
        <v>0</v>
      </c>
      <c r="E24" s="5"/>
      <c r="F24" s="5"/>
      <c r="G24" s="5">
        <f>ROUND(SUM(C24:F24)/2,0)</f>
        <v>0</v>
      </c>
      <c r="H24" s="5"/>
      <c r="I24" s="5">
        <f>(M24+Q24)/2</f>
        <v>0</v>
      </c>
      <c r="J24" s="5">
        <f>(N24+R24)/2</f>
        <v>0</v>
      </c>
      <c r="K24" s="5">
        <f>(O24+S24)/2</f>
        <v>0</v>
      </c>
      <c r="L24" s="5"/>
      <c r="M24" s="27">
        <f>SUMIF(APCO_1901001!$A$53:$A$115,$B24,APCO_1901001!$K$53:$K$115)</f>
        <v>0</v>
      </c>
      <c r="N24" s="27">
        <f>SUMIF(APCO_1901001!$A$116:$A$149,$B24,APCO_1901001!$K$116:$K$149)</f>
        <v>0</v>
      </c>
      <c r="O24" s="27">
        <f>SUMIF(APCO_1901001!$A$3:$A$52,$B24,APCO_1901001!$K$3:$K$52)</f>
        <v>0</v>
      </c>
      <c r="P24" s="5"/>
      <c r="Q24" s="27">
        <f>SUMIF(APCO_1901001!$A$53:$A$115,$B24,APCO_1901001!$L$53:$L$115)</f>
        <v>0</v>
      </c>
      <c r="R24" s="27">
        <f>SUMIF(APCO_1901001!$A$116:$A$149,$B24,APCO_1901001!$L$116:$L$149)</f>
        <v>0</v>
      </c>
      <c r="S24" s="27">
        <f>SUMIF(APCO_1901001!$A$3:$A$52,$B24,APCO_1901001!$L$3:$L$52)</f>
        <v>0</v>
      </c>
      <c r="T24" s="5"/>
      <c r="U24" s="5"/>
      <c r="V24" s="5"/>
      <c r="W24" s="5"/>
      <c r="X24" s="5"/>
      <c r="Y24" s="5"/>
      <c r="Z24" s="2"/>
      <c r="AA24" s="2"/>
    </row>
    <row r="25" spans="1:27" x14ac:dyDescent="0.25">
      <c r="A25" s="59">
        <f>A24+1</f>
        <v>11</v>
      </c>
      <c r="B25" s="6" t="s">
        <v>750</v>
      </c>
      <c r="C25" s="5">
        <f>SUM(M25:O25)</f>
        <v>0</v>
      </c>
      <c r="D25" s="5">
        <f>SUM(Q25:S25)</f>
        <v>0</v>
      </c>
      <c r="E25" s="5"/>
      <c r="F25" s="5"/>
      <c r="G25" s="5">
        <f>ROUND(SUM(C25:F25)/2,0)</f>
        <v>0</v>
      </c>
      <c r="H25" s="5"/>
      <c r="I25" s="5">
        <f>(M25+Q25)/2</f>
        <v>0</v>
      </c>
      <c r="J25" s="5">
        <f>(N25+R25)/2</f>
        <v>0</v>
      </c>
      <c r="K25" s="5">
        <f>(O25+S25)/2</f>
        <v>0</v>
      </c>
      <c r="L25" s="5"/>
      <c r="M25" s="27">
        <f>SUMIF(APCO_1901001!$A$53:$A$115,$B25,APCO_1901001!$K$53:$K$115)</f>
        <v>0</v>
      </c>
      <c r="N25" s="27">
        <f>SUMIF(APCO_1901001!$A$116:$A$149,$B25,APCO_1901001!$K$116:$K$149)</f>
        <v>0</v>
      </c>
      <c r="O25" s="27">
        <f>SUMIF(APCO_1901001!$A$3:$A$52,$B25,APCO_1901001!$K$3:$K$52)</f>
        <v>0</v>
      </c>
      <c r="P25" s="5"/>
      <c r="Q25" s="27">
        <f>SUMIF(APCO_1901001!$A$53:$A$115,$B25,APCO_1901001!$L$53:$L$115)</f>
        <v>0</v>
      </c>
      <c r="R25" s="27">
        <f>SUMIF(APCO_1901001!$A$116:$A$149,$B25,APCO_1901001!$L$116:$L$149)</f>
        <v>0</v>
      </c>
      <c r="S25" s="27">
        <f>SUMIF(APCO_1901001!$A$3:$A$52,$B25,APCO_1901001!$L$3:$L$52)</f>
        <v>0</v>
      </c>
      <c r="T25" s="5"/>
      <c r="U25" s="5"/>
      <c r="V25" s="5"/>
      <c r="W25" s="5"/>
      <c r="X25" s="5"/>
      <c r="Y25" s="5"/>
      <c r="Z25" s="2"/>
      <c r="AA25" s="2"/>
    </row>
    <row r="26" spans="1:27" x14ac:dyDescent="0.25">
      <c r="A26" s="59">
        <f>A25+1</f>
        <v>12</v>
      </c>
      <c r="B26" s="6" t="s">
        <v>749</v>
      </c>
      <c r="C26" s="5">
        <f>SUM(M26:O26)</f>
        <v>0</v>
      </c>
      <c r="D26" s="5">
        <f>SUM(Q26:S26)</f>
        <v>0</v>
      </c>
      <c r="E26" s="5"/>
      <c r="F26" s="5"/>
      <c r="G26" s="5">
        <f>ROUND(SUM(C26:F26)/2,0)</f>
        <v>0</v>
      </c>
      <c r="H26" s="5"/>
      <c r="I26" s="5">
        <f>(M26+Q26)/2</f>
        <v>0</v>
      </c>
      <c r="J26" s="5">
        <f>(N26+R26)/2</f>
        <v>0</v>
      </c>
      <c r="K26" s="5">
        <f>(O26+S26)/2</f>
        <v>0</v>
      </c>
      <c r="L26" s="5"/>
      <c r="M26" s="27">
        <f>SUMIF(APCO_1901001!$A$53:$A$115,$B26,APCO_1901001!$K$53:$K$115)</f>
        <v>0</v>
      </c>
      <c r="N26" s="27">
        <f>SUMIF(APCO_1901001!$A$116:$A$149,$B26,APCO_1901001!$K$116:$K$149)</f>
        <v>0</v>
      </c>
      <c r="O26" s="27">
        <f>SUMIF(APCO_1901001!$A$3:$A$52,$B26,APCO_1901001!$K$3:$K$52)</f>
        <v>0</v>
      </c>
      <c r="P26" s="5"/>
      <c r="Q26" s="27">
        <f>SUMIF(APCO_1901001!$A$53:$A$115,$B26,APCO_1901001!$L$53:$L$115)</f>
        <v>0</v>
      </c>
      <c r="R26" s="27">
        <f>SUMIF(APCO_1901001!$A$116:$A$149,$B26,APCO_1901001!$L$116:$L$149)</f>
        <v>0</v>
      </c>
      <c r="S26" s="27">
        <f>SUMIF(APCO_1901001!$A$3:$A$52,$B26,APCO_1901001!$L$3:$L$52)</f>
        <v>0</v>
      </c>
      <c r="T26" s="5"/>
      <c r="U26" s="5"/>
      <c r="V26" s="5"/>
      <c r="W26" s="5"/>
      <c r="X26" s="5"/>
      <c r="Y26" s="5"/>
      <c r="Z26" s="2"/>
      <c r="AA26" s="2"/>
    </row>
    <row r="27" spans="1:27" x14ac:dyDescent="0.25">
      <c r="A27" s="59">
        <f>A26+1</f>
        <v>13</v>
      </c>
      <c r="B27" s="6" t="s">
        <v>748</v>
      </c>
      <c r="C27" s="5">
        <f>SUM(M27:O27)</f>
        <v>2099433.09</v>
      </c>
      <c r="D27" s="5">
        <f>SUM(Q27:S27)</f>
        <v>3254819.5799999996</v>
      </c>
      <c r="E27" s="5"/>
      <c r="F27" s="5"/>
      <c r="G27" s="5">
        <f>ROUND(SUM(C27:F27)/2,0)</f>
        <v>2677126</v>
      </c>
      <c r="H27" s="5"/>
      <c r="I27" s="5">
        <f>(M27+Q27)/2</f>
        <v>534371.04</v>
      </c>
      <c r="J27" s="5">
        <f>(N27+R27)/2</f>
        <v>2061731.4350000001</v>
      </c>
      <c r="K27" s="5">
        <f>(O27+S27)/2</f>
        <v>81023.86</v>
      </c>
      <c r="L27" s="5"/>
      <c r="M27" s="27">
        <f>SUMIF(APCO_1901001!$A$53:$A$115,$B27,APCO_1901001!$K$53:$K$115)</f>
        <v>370376.47</v>
      </c>
      <c r="N27" s="27">
        <f>SUMIF(APCO_1901001!$A$116:$A$149,$B27,APCO_1901001!$K$116:$K$149)</f>
        <v>1648034.91</v>
      </c>
      <c r="O27" s="27">
        <f>SUMIF(APCO_1901001!$A$3:$A$52,$B27,APCO_1901001!$K$3:$K$52)</f>
        <v>81021.710000000006</v>
      </c>
      <c r="P27" s="5"/>
      <c r="Q27" s="27">
        <f>SUMIF(APCO_1901001!$A$53:$A$115,$B27,APCO_1901001!$L$53:$L$115)</f>
        <v>698365.61</v>
      </c>
      <c r="R27" s="27">
        <f>SUMIF(APCO_1901001!$A$116:$A$149,$B27,APCO_1901001!$L$116:$L$149)</f>
        <v>2475427.96</v>
      </c>
      <c r="S27" s="27">
        <f>SUMIF(APCO_1901001!$A$3:$A$52,$B27,APCO_1901001!$L$3:$L$52)</f>
        <v>81026.009999999995</v>
      </c>
      <c r="T27" s="5"/>
      <c r="U27" s="5"/>
      <c r="V27" s="5"/>
      <c r="W27" s="5"/>
      <c r="X27" s="5"/>
      <c r="Y27" s="5"/>
      <c r="Z27" s="2"/>
      <c r="AA27" s="2"/>
    </row>
    <row r="28" spans="1:27" x14ac:dyDescent="0.25">
      <c r="A28" s="59">
        <f>A27+1</f>
        <v>14</v>
      </c>
      <c r="B28" s="6" t="s">
        <v>747</v>
      </c>
      <c r="C28" s="5">
        <f>SUM(M28:O28)</f>
        <v>640.6</v>
      </c>
      <c r="D28" s="5">
        <f>SUM(Q28:S28)</f>
        <v>640.6</v>
      </c>
      <c r="E28" s="5"/>
      <c r="F28" s="5"/>
      <c r="G28" s="5">
        <f>ROUND(SUM(C28:F28)/2,0)</f>
        <v>641</v>
      </c>
      <c r="H28" s="5"/>
      <c r="I28" s="5">
        <f>(M28+Q28)/2</f>
        <v>0</v>
      </c>
      <c r="J28" s="5">
        <f>(N28+R28)/2</f>
        <v>0</v>
      </c>
      <c r="K28" s="5">
        <f>(O28+S28)/2</f>
        <v>640.6</v>
      </c>
      <c r="L28" s="5"/>
      <c r="M28" s="27">
        <f>SUMIF(APCO_1901001!$A$53:$A$115,$B28,APCO_1901001!$K$53:$K$115)</f>
        <v>0</v>
      </c>
      <c r="N28" s="27">
        <f>SUMIF(APCO_1901001!$A$116:$A$149,$B28,APCO_1901001!$K$116:$K$149)</f>
        <v>0</v>
      </c>
      <c r="O28" s="27">
        <f>SUMIF(APCO_1901001!$A$3:$A$52,$B28,APCO_1901001!$K$3:$K$52)</f>
        <v>640.6</v>
      </c>
      <c r="P28" s="5"/>
      <c r="Q28" s="27">
        <f>SUMIF(APCO_1901001!$A$53:$A$115,$B28,APCO_1901001!$L$53:$L$115)</f>
        <v>0</v>
      </c>
      <c r="R28" s="27">
        <f>SUMIF(APCO_1901001!$A$116:$A$149,$B28,APCO_1901001!$L$116:$L$149)</f>
        <v>0</v>
      </c>
      <c r="S28" s="27">
        <f>SUMIF(APCO_1901001!$A$3:$A$52,$B28,APCO_1901001!$L$3:$L$52)</f>
        <v>640.6</v>
      </c>
      <c r="T28" s="5"/>
      <c r="U28" s="5"/>
      <c r="V28" s="5"/>
      <c r="W28" s="5"/>
      <c r="X28" s="5"/>
      <c r="Y28" s="5"/>
      <c r="Z28" s="2"/>
      <c r="AA28" s="2"/>
    </row>
    <row r="29" spans="1:27" x14ac:dyDescent="0.25">
      <c r="A29" s="59">
        <f>A28+1</f>
        <v>15</v>
      </c>
      <c r="B29" s="6" t="s">
        <v>746</v>
      </c>
      <c r="C29" s="5">
        <f>SUM(M29:O29)</f>
        <v>0</v>
      </c>
      <c r="D29" s="5">
        <f>SUM(Q29:S29)</f>
        <v>0</v>
      </c>
      <c r="E29" s="5"/>
      <c r="F29" s="5"/>
      <c r="G29" s="5">
        <f>ROUND(SUM(C29:F29)/2,0)</f>
        <v>0</v>
      </c>
      <c r="H29" s="5"/>
      <c r="I29" s="5">
        <f>(M29+Q29)/2</f>
        <v>0</v>
      </c>
      <c r="J29" s="5">
        <f>(N29+R29)/2</f>
        <v>0</v>
      </c>
      <c r="K29" s="5">
        <f>(O29+S29)/2</f>
        <v>0</v>
      </c>
      <c r="L29" s="5"/>
      <c r="M29" s="27">
        <f>SUMIF(APCO_1901001!$A$53:$A$115,$B29,APCO_1901001!$K$53:$K$115)</f>
        <v>0</v>
      </c>
      <c r="N29" s="27">
        <f>SUMIF(APCO_1901001!$A$116:$A$149,$B29,APCO_1901001!$K$116:$K$149)</f>
        <v>0</v>
      </c>
      <c r="O29" s="27">
        <f>SUMIF(APCO_1901001!$A$3:$A$52,$B29,APCO_1901001!$K$3:$K$52)</f>
        <v>0</v>
      </c>
      <c r="P29" s="5"/>
      <c r="Q29" s="27">
        <f>SUMIF(APCO_1901001!$A$53:$A$115,$B29,APCO_1901001!$L$53:$L$115)</f>
        <v>0</v>
      </c>
      <c r="R29" s="27">
        <f>SUMIF(APCO_1901001!$A$116:$A$149,$B29,APCO_1901001!$L$116:$L$149)</f>
        <v>0</v>
      </c>
      <c r="S29" s="27">
        <f>SUMIF(APCO_1901001!$A$3:$A$52,$B29,APCO_1901001!$L$3:$L$52)</f>
        <v>0</v>
      </c>
      <c r="T29" s="5"/>
      <c r="U29" s="5"/>
      <c r="V29" s="5"/>
      <c r="W29" s="5"/>
      <c r="X29" s="5"/>
      <c r="Y29" s="5"/>
      <c r="Z29" s="2"/>
      <c r="AA29" s="2"/>
    </row>
    <row r="30" spans="1:27" x14ac:dyDescent="0.25">
      <c r="A30" s="59">
        <f>A29+1</f>
        <v>16</v>
      </c>
      <c r="B30" s="6" t="s">
        <v>745</v>
      </c>
      <c r="C30" s="5">
        <f>SUM(M30:O30)</f>
        <v>-1257397.75</v>
      </c>
      <c r="D30" s="5">
        <f>SUM(Q30:S30)</f>
        <v>-727918.8</v>
      </c>
      <c r="E30" s="5"/>
      <c r="F30" s="5"/>
      <c r="G30" s="5">
        <f>ROUND(SUM(C30:F30)/2,0)</f>
        <v>-992658</v>
      </c>
      <c r="H30" s="5"/>
      <c r="I30" s="5">
        <f>(M30+Q30)/2</f>
        <v>-992658.27500000002</v>
      </c>
      <c r="J30" s="5">
        <f>(N30+R30)/2</f>
        <v>0</v>
      </c>
      <c r="K30" s="5">
        <f>(O30+S30)/2</f>
        <v>0</v>
      </c>
      <c r="L30" s="5"/>
      <c r="M30" s="27">
        <f>SUMIF(APCO_1901001!$A$53:$A$115,$B30,APCO_1901001!$K$53:$K$115)</f>
        <v>-1257397.75</v>
      </c>
      <c r="N30" s="27">
        <f>SUMIF(APCO_1901001!$A$116:$A$149,$B30,APCO_1901001!$K$116:$K$149)</f>
        <v>0</v>
      </c>
      <c r="O30" s="27">
        <f>SUMIF(APCO_1901001!$A$3:$A$52,$B30,APCO_1901001!$K$3:$K$52)</f>
        <v>0</v>
      </c>
      <c r="P30" s="5"/>
      <c r="Q30" s="27">
        <f>SUMIF(APCO_1901001!$A$53:$A$115,$B30,APCO_1901001!$L$53:$L$115)</f>
        <v>-727918.8</v>
      </c>
      <c r="R30" s="27">
        <f>SUMIF(APCO_1901001!$A$116:$A$149,$B30,APCO_1901001!$L$116:$L$149)</f>
        <v>0</v>
      </c>
      <c r="S30" s="27">
        <f>SUMIF(APCO_1901001!$A$3:$A$52,$B30,APCO_1901001!$L$3:$L$52)</f>
        <v>0</v>
      </c>
      <c r="T30" s="5"/>
      <c r="U30" s="5"/>
      <c r="V30" s="5"/>
      <c r="W30" s="5"/>
      <c r="X30" s="5"/>
      <c r="Y30" s="5"/>
      <c r="Z30" s="2"/>
      <c r="AA30" s="2"/>
    </row>
    <row r="31" spans="1:27" x14ac:dyDescent="0.25">
      <c r="A31" s="59">
        <f>A30+1</f>
        <v>17</v>
      </c>
      <c r="B31" s="6" t="s">
        <v>744</v>
      </c>
      <c r="C31" s="5">
        <f>SUM(M31:O31)</f>
        <v>123685.69</v>
      </c>
      <c r="D31" s="5">
        <f>SUM(Q31:S31)</f>
        <v>131890.91</v>
      </c>
      <c r="E31" s="5"/>
      <c r="F31" s="5"/>
      <c r="G31" s="5">
        <f>ROUND(SUM(C31:F31)/2,0)</f>
        <v>127788</v>
      </c>
      <c r="H31" s="5"/>
      <c r="I31" s="5">
        <f>(M31+Q31)/2</f>
        <v>88128.434999999998</v>
      </c>
      <c r="J31" s="5">
        <f>(N31+R31)/2</f>
        <v>9404.3300000000017</v>
      </c>
      <c r="K31" s="5">
        <f>(O31+S31)/2</f>
        <v>30255.535</v>
      </c>
      <c r="L31" s="5"/>
      <c r="M31" s="27">
        <f>SUMIF(APCO_1901001!$A$53:$A$115,$B31,APCO_1901001!$K$53:$K$115)</f>
        <v>86213.8</v>
      </c>
      <c r="N31" s="27">
        <f>SUMIF(APCO_1901001!$A$116:$A$149,$B31,APCO_1901001!$K$116:$K$149)</f>
        <v>9083.5400000000009</v>
      </c>
      <c r="O31" s="27">
        <f>SUMIF(APCO_1901001!$A$3:$A$52,$B31,APCO_1901001!$K$3:$K$52)</f>
        <v>28388.35</v>
      </c>
      <c r="P31" s="5"/>
      <c r="Q31" s="27">
        <f>SUMIF(APCO_1901001!$A$53:$A$115,$B31,APCO_1901001!$L$53:$L$115)</f>
        <v>90043.07</v>
      </c>
      <c r="R31" s="27">
        <f>SUMIF(APCO_1901001!$A$116:$A$149,$B31,APCO_1901001!$L$116:$L$149)</f>
        <v>9725.1200000000008</v>
      </c>
      <c r="S31" s="27">
        <f>SUMIF(APCO_1901001!$A$3:$A$52,$B31,APCO_1901001!$L$3:$L$52)</f>
        <v>32122.720000000001</v>
      </c>
      <c r="T31" s="5"/>
      <c r="U31" s="5"/>
      <c r="V31" s="5"/>
      <c r="W31" s="5"/>
      <c r="X31" s="5"/>
      <c r="Y31" s="5"/>
      <c r="Z31" s="2"/>
      <c r="AA31" s="2"/>
    </row>
    <row r="32" spans="1:27" x14ac:dyDescent="0.25">
      <c r="A32" s="59">
        <f>A31+1</f>
        <v>18</v>
      </c>
      <c r="B32" s="6" t="s">
        <v>743</v>
      </c>
      <c r="C32" s="5">
        <f>SUM(M32:O32)</f>
        <v>-88786.91</v>
      </c>
      <c r="D32" s="5">
        <f>SUM(Q32:S32)</f>
        <v>-71650.539999999994</v>
      </c>
      <c r="E32" s="5"/>
      <c r="F32" s="5"/>
      <c r="G32" s="5">
        <f>ROUND(SUM(C32:F32)/2,0)</f>
        <v>-80219</v>
      </c>
      <c r="H32" s="5"/>
      <c r="I32" s="5">
        <f>(M32+Q32)/2</f>
        <v>263.08000000000004</v>
      </c>
      <c r="J32" s="5">
        <f>(N32+R32)/2</f>
        <v>0</v>
      </c>
      <c r="K32" s="5">
        <f>(O32+S32)/2</f>
        <v>-80481.804999999993</v>
      </c>
      <c r="L32" s="5"/>
      <c r="M32" s="27">
        <f>SUMIF(APCO_1901001!$A$53:$A$115,$B32,APCO_1901001!$K$53:$K$115)</f>
        <v>237</v>
      </c>
      <c r="N32" s="27">
        <f>SUMIF(APCO_1901001!$A$116:$A$149,$B32,APCO_1901001!$K$116:$K$149)</f>
        <v>0</v>
      </c>
      <c r="O32" s="27">
        <f>SUMIF(APCO_1901001!$A$3:$A$52,$B32,APCO_1901001!$K$3:$K$52)</f>
        <v>-89023.91</v>
      </c>
      <c r="P32" s="5"/>
      <c r="Q32" s="27">
        <f>SUMIF(APCO_1901001!$A$53:$A$115,$B32,APCO_1901001!$L$53:$L$115)</f>
        <v>289.16000000000003</v>
      </c>
      <c r="R32" s="27">
        <f>SUMIF(APCO_1901001!$A$116:$A$149,$B32,APCO_1901001!$L$116:$L$149)</f>
        <v>0</v>
      </c>
      <c r="S32" s="27">
        <f>SUMIF(APCO_1901001!$A$3:$A$52,$B32,APCO_1901001!$L$3:$L$52)</f>
        <v>-71939.7</v>
      </c>
      <c r="T32" s="5"/>
      <c r="U32" s="5"/>
      <c r="V32" s="5"/>
      <c r="W32" s="5"/>
      <c r="X32" s="5"/>
      <c r="Y32" s="5"/>
      <c r="Z32" s="2"/>
      <c r="AA32" s="2"/>
    </row>
    <row r="33" spans="1:27" x14ac:dyDescent="0.25">
      <c r="A33" s="59">
        <f>A32+1</f>
        <v>19</v>
      </c>
      <c r="B33" s="6" t="s">
        <v>742</v>
      </c>
      <c r="C33" s="5">
        <f>SUM(M33:O33)</f>
        <v>219608.19999999998</v>
      </c>
      <c r="D33" s="5">
        <f>SUM(Q33:S33)</f>
        <v>112074.2</v>
      </c>
      <c r="E33" s="5"/>
      <c r="F33" s="5"/>
      <c r="G33" s="5">
        <f>ROUND(SUM(C33:F33)/2,0)</f>
        <v>165841</v>
      </c>
      <c r="H33" s="5"/>
      <c r="I33" s="5">
        <f>(M33+Q33)/2</f>
        <v>-42.875</v>
      </c>
      <c r="J33" s="5">
        <f>(N33+R33)/2</f>
        <v>0</v>
      </c>
      <c r="K33" s="5">
        <f>(O33+S33)/2</f>
        <v>165884.07500000001</v>
      </c>
      <c r="L33" s="5"/>
      <c r="M33" s="27">
        <f>SUMIF(APCO_1901001!$A$53:$A$115,$B33,APCO_1901001!$K$53:$K$115)</f>
        <v>-68.95</v>
      </c>
      <c r="N33" s="27">
        <f>SUMIF(APCO_1901001!$A$116:$A$149,$B33,APCO_1901001!$K$116:$K$149)</f>
        <v>0</v>
      </c>
      <c r="O33" s="27">
        <f>SUMIF(APCO_1901001!$A$3:$A$52,$B33,APCO_1901001!$K$3:$K$52)</f>
        <v>219677.15</v>
      </c>
      <c r="P33" s="5"/>
      <c r="Q33" s="27">
        <f>SUMIF(APCO_1901001!$A$53:$A$115,$B33,APCO_1901001!$L$53:$L$115)</f>
        <v>-16.8</v>
      </c>
      <c r="R33" s="27">
        <f>SUMIF(APCO_1901001!$A$116:$A$149,$B33,APCO_1901001!$L$116:$L$149)</f>
        <v>0</v>
      </c>
      <c r="S33" s="27">
        <f>SUMIF(APCO_1901001!$A$3:$A$52,$B33,APCO_1901001!$L$3:$L$52)</f>
        <v>112091</v>
      </c>
      <c r="T33" s="5"/>
      <c r="U33" s="5"/>
      <c r="V33" s="5"/>
      <c r="W33" s="5"/>
      <c r="X33" s="5"/>
      <c r="Y33" s="5"/>
      <c r="Z33" s="2"/>
      <c r="AA33" s="2"/>
    </row>
    <row r="34" spans="1:27" x14ac:dyDescent="0.25">
      <c r="A34" s="59">
        <f>A33+1</f>
        <v>20</v>
      </c>
      <c r="B34" s="6" t="s">
        <v>741</v>
      </c>
      <c r="C34" s="5">
        <f>SUM(M34:O34)</f>
        <v>202147.89</v>
      </c>
      <c r="D34" s="5">
        <f>SUM(Q34:S34)</f>
        <v>236110.21</v>
      </c>
      <c r="E34" s="5"/>
      <c r="F34" s="5"/>
      <c r="G34" s="5">
        <f>ROUND(SUM(C34:F34)/2,0)</f>
        <v>219129</v>
      </c>
      <c r="H34" s="5"/>
      <c r="I34" s="5">
        <f>(M34+Q34)/2</f>
        <v>60891.270000000004</v>
      </c>
      <c r="J34" s="5">
        <f>(N34+R34)/2</f>
        <v>0</v>
      </c>
      <c r="K34" s="5">
        <f>(O34+S34)/2</f>
        <v>158237.78</v>
      </c>
      <c r="L34" s="5"/>
      <c r="M34" s="27">
        <f>SUMIF(APCO_1901001!$A$53:$A$115,$B34,APCO_1901001!$K$53:$K$115)</f>
        <v>59972.05</v>
      </c>
      <c r="N34" s="27">
        <f>SUMIF(APCO_1901001!$A$116:$A$149,$B34,APCO_1901001!$K$116:$K$149)</f>
        <v>0</v>
      </c>
      <c r="O34" s="27">
        <f>SUMIF(APCO_1901001!$A$3:$A$52,$B34,APCO_1901001!$K$3:$K$52)</f>
        <v>142175.84</v>
      </c>
      <c r="P34" s="5"/>
      <c r="Q34" s="27">
        <f>SUMIF(APCO_1901001!$A$53:$A$115,$B34,APCO_1901001!$L$53:$L$115)</f>
        <v>61810.49</v>
      </c>
      <c r="R34" s="27">
        <f>SUMIF(APCO_1901001!$A$116:$A$149,$B34,APCO_1901001!$L$116:$L$149)</f>
        <v>0</v>
      </c>
      <c r="S34" s="27">
        <f>SUMIF(APCO_1901001!$A$3:$A$52,$B34,APCO_1901001!$L$3:$L$52)</f>
        <v>174299.72</v>
      </c>
      <c r="T34" s="5"/>
      <c r="U34" s="5"/>
      <c r="V34" s="5"/>
      <c r="W34" s="5"/>
      <c r="X34" s="5"/>
      <c r="Y34" s="5"/>
      <c r="Z34" s="2"/>
      <c r="AA34" s="2"/>
    </row>
    <row r="35" spans="1:27" x14ac:dyDescent="0.25">
      <c r="A35" s="59">
        <f>A34+1</f>
        <v>21</v>
      </c>
      <c r="B35" s="6" t="s">
        <v>740</v>
      </c>
      <c r="C35" s="5">
        <f>SUM(M35:O35)</f>
        <v>0</v>
      </c>
      <c r="D35" s="5">
        <f>SUM(Q35:S35)</f>
        <v>0</v>
      </c>
      <c r="E35" s="5"/>
      <c r="F35" s="5"/>
      <c r="G35" s="5">
        <f>ROUND(SUM(C35:F35)/2,0)</f>
        <v>0</v>
      </c>
      <c r="H35" s="5"/>
      <c r="I35" s="5">
        <f>(M35+Q35)/2</f>
        <v>0</v>
      </c>
      <c r="J35" s="5">
        <f>(N35+R35)/2</f>
        <v>0</v>
      </c>
      <c r="K35" s="5">
        <f>(O35+S35)/2</f>
        <v>0</v>
      </c>
      <c r="L35" s="5"/>
      <c r="M35" s="27">
        <f>SUMIF(APCO_1901001!$A$53:$A$115,$B35,APCO_1901001!$K$53:$K$115)</f>
        <v>0</v>
      </c>
      <c r="N35" s="27">
        <f>SUMIF(APCO_1901001!$A$116:$A$149,$B35,APCO_1901001!$K$116:$K$149)</f>
        <v>0</v>
      </c>
      <c r="O35" s="27">
        <f>SUMIF(APCO_1901001!$A$3:$A$52,$B35,APCO_1901001!$K$3:$K$52)</f>
        <v>0</v>
      </c>
      <c r="P35" s="5"/>
      <c r="Q35" s="27">
        <f>SUMIF(APCO_1901001!$A$53:$A$115,$B35,APCO_1901001!$L$53:$L$115)</f>
        <v>0</v>
      </c>
      <c r="R35" s="27">
        <f>SUMIF(APCO_1901001!$A$116:$A$149,$B35,APCO_1901001!$L$116:$L$149)</f>
        <v>0</v>
      </c>
      <c r="S35" s="27">
        <f>SUMIF(APCO_1901001!$A$3:$A$52,$B35,APCO_1901001!$L$3:$L$52)</f>
        <v>0</v>
      </c>
      <c r="T35" s="5"/>
      <c r="U35" s="5"/>
      <c r="V35" s="5"/>
      <c r="W35" s="5"/>
      <c r="X35" s="5"/>
      <c r="Y35" s="5"/>
      <c r="Z35" s="2"/>
      <c r="AA35" s="2"/>
    </row>
    <row r="36" spans="1:27" x14ac:dyDescent="0.25">
      <c r="A36" s="59">
        <f>A35+1</f>
        <v>22</v>
      </c>
      <c r="B36" s="6" t="s">
        <v>739</v>
      </c>
      <c r="C36" s="5">
        <f>SUM(M36:O36)</f>
        <v>2051495.13</v>
      </c>
      <c r="D36" s="5">
        <f>SUM(Q36:S36)</f>
        <v>2054266.0399999998</v>
      </c>
      <c r="E36" s="5"/>
      <c r="F36" s="5"/>
      <c r="G36" s="5">
        <f>ROUND(SUM(C36:F36)/2,0)</f>
        <v>2052881</v>
      </c>
      <c r="H36" s="5"/>
      <c r="I36" s="5">
        <f>(M36+Q36)/2</f>
        <v>101117.30499999999</v>
      </c>
      <c r="J36" s="5">
        <f>(N36+R36)/2</f>
        <v>0</v>
      </c>
      <c r="K36" s="5">
        <f>(O36+S36)/2</f>
        <v>1951763.2799999998</v>
      </c>
      <c r="L36" s="5"/>
      <c r="M36" s="27">
        <f>SUMIF(APCO_1901001!$A$53:$A$115,$B36,APCO_1901001!$K$53:$K$115)</f>
        <v>100699.21</v>
      </c>
      <c r="N36" s="27">
        <f>SUMIF(APCO_1901001!$A$116:$A$149,$B36,APCO_1901001!$K$116:$K$149)</f>
        <v>0</v>
      </c>
      <c r="O36" s="27">
        <f>SUMIF(APCO_1901001!$A$3:$A$52,$B36,APCO_1901001!$K$3:$K$52)</f>
        <v>1950795.92</v>
      </c>
      <c r="P36" s="5"/>
      <c r="Q36" s="27">
        <f>SUMIF(APCO_1901001!$A$53:$A$115,$B36,APCO_1901001!$L$53:$L$115)</f>
        <v>101535.4</v>
      </c>
      <c r="R36" s="27">
        <f>SUMIF(APCO_1901001!$A$116:$A$149,$B36,APCO_1901001!$L$116:$L$149)</f>
        <v>0</v>
      </c>
      <c r="S36" s="27">
        <f>SUMIF(APCO_1901001!$A$3:$A$52,$B36,APCO_1901001!$L$3:$L$52)</f>
        <v>1952730.64</v>
      </c>
      <c r="T36" s="5"/>
      <c r="U36" s="5"/>
      <c r="V36" s="5"/>
      <c r="W36" s="5"/>
      <c r="X36" s="5"/>
      <c r="Y36" s="5"/>
      <c r="Z36" s="2"/>
      <c r="AA36" s="2"/>
    </row>
    <row r="37" spans="1:27" x14ac:dyDescent="0.25">
      <c r="A37" s="59">
        <f>A36+1</f>
        <v>23</v>
      </c>
      <c r="B37" s="6" t="s">
        <v>738</v>
      </c>
      <c r="C37" s="5">
        <f>SUM(M37:O37)</f>
        <v>1140808.17</v>
      </c>
      <c r="D37" s="5">
        <f>SUM(Q37:S37)</f>
        <v>897553.96</v>
      </c>
      <c r="E37" s="5"/>
      <c r="F37" s="5"/>
      <c r="G37" s="5">
        <f>ROUND(SUM(C37:F37)/2,0)</f>
        <v>1019181</v>
      </c>
      <c r="H37" s="5"/>
      <c r="I37" s="5">
        <f>(M37+Q37)/2</f>
        <v>-341795.91</v>
      </c>
      <c r="J37" s="5">
        <f>(N37+R37)/2</f>
        <v>776.99</v>
      </c>
      <c r="K37" s="5">
        <f>(O37+S37)/2</f>
        <v>1360199.9849999999</v>
      </c>
      <c r="L37" s="5"/>
      <c r="M37" s="27">
        <f>SUMIF(APCO_1901001!$A$53:$A$115,$B37,APCO_1901001!$K$53:$K$115)</f>
        <v>-342671.35</v>
      </c>
      <c r="N37" s="27">
        <f>SUMIF(APCO_1901001!$A$116:$A$149,$B37,APCO_1901001!$K$116:$K$149)</f>
        <v>776.99</v>
      </c>
      <c r="O37" s="27">
        <f>SUMIF(APCO_1901001!$A$3:$A$52,$B37,APCO_1901001!$K$3:$K$52)</f>
        <v>1482702.53</v>
      </c>
      <c r="P37" s="5"/>
      <c r="Q37" s="27">
        <f>SUMIF(APCO_1901001!$A$53:$A$115,$B37,APCO_1901001!$L$53:$L$115)</f>
        <v>-340920.47</v>
      </c>
      <c r="R37" s="27">
        <f>SUMIF(APCO_1901001!$A$116:$A$149,$B37,APCO_1901001!$L$116:$L$149)</f>
        <v>776.99</v>
      </c>
      <c r="S37" s="27">
        <f>SUMIF(APCO_1901001!$A$3:$A$52,$B37,APCO_1901001!$L$3:$L$52)</f>
        <v>1237697.44</v>
      </c>
      <c r="T37" s="5"/>
      <c r="U37" s="5"/>
      <c r="V37" s="5"/>
      <c r="W37" s="5"/>
      <c r="X37" s="5"/>
      <c r="Y37" s="5"/>
      <c r="Z37" s="2"/>
      <c r="AA37" s="2"/>
    </row>
    <row r="38" spans="1:27" x14ac:dyDescent="0.25">
      <c r="A38" s="59">
        <f>A37+1</f>
        <v>24</v>
      </c>
      <c r="B38" s="6" t="s">
        <v>737</v>
      </c>
      <c r="C38" s="5">
        <f>SUM(M38:O38)</f>
        <v>24916.85</v>
      </c>
      <c r="D38" s="5">
        <f>SUM(Q38:S38)</f>
        <v>1976.45</v>
      </c>
      <c r="E38" s="5"/>
      <c r="F38" s="5"/>
      <c r="G38" s="5">
        <f>ROUND(SUM(C38:F38)/2,0)</f>
        <v>13447</v>
      </c>
      <c r="H38" s="5"/>
      <c r="I38" s="5">
        <f>(M38+Q38)/2</f>
        <v>13446.65</v>
      </c>
      <c r="J38" s="5">
        <f>(N38+R38)/2</f>
        <v>0</v>
      </c>
      <c r="K38" s="5">
        <f>(O38+S38)/2</f>
        <v>0</v>
      </c>
      <c r="L38" s="5"/>
      <c r="M38" s="27">
        <f>SUMIF(APCO_1901001!$A$53:$A$115,$B38,APCO_1901001!$K$53:$K$115)</f>
        <v>24916.85</v>
      </c>
      <c r="N38" s="27">
        <f>SUMIF(APCO_1901001!$A$116:$A$149,$B38,APCO_1901001!$K$116:$K$149)</f>
        <v>0</v>
      </c>
      <c r="O38" s="27">
        <f>SUMIF(APCO_1901001!$A$3:$A$52,$B38,APCO_1901001!$K$3:$K$52)</f>
        <v>0</v>
      </c>
      <c r="P38" s="5"/>
      <c r="Q38" s="27">
        <f>SUMIF(APCO_1901001!$A$53:$A$115,$B38,APCO_1901001!$L$53:$L$115)</f>
        <v>1976.45</v>
      </c>
      <c r="R38" s="27">
        <f>SUMIF(APCO_1901001!$A$116:$A$149,$B38,APCO_1901001!$L$116:$L$149)</f>
        <v>0</v>
      </c>
      <c r="S38" s="27">
        <f>SUMIF(APCO_1901001!$A$3:$A$52,$B38,APCO_1901001!$L$3:$L$52)</f>
        <v>0</v>
      </c>
      <c r="T38" s="5"/>
      <c r="U38" s="5"/>
      <c r="V38" s="5"/>
      <c r="W38" s="5"/>
      <c r="X38" s="5"/>
      <c r="Y38" s="5"/>
      <c r="Z38" s="2"/>
      <c r="AA38" s="2"/>
    </row>
    <row r="39" spans="1:27" x14ac:dyDescent="0.25">
      <c r="A39" s="59">
        <f>A38+1</f>
        <v>25</v>
      </c>
      <c r="B39" s="6" t="s">
        <v>736</v>
      </c>
      <c r="C39" s="5">
        <f>SUM(M39:O39)</f>
        <v>-2114.35</v>
      </c>
      <c r="D39" s="5">
        <f>SUM(Q39:S39)</f>
        <v>-4.55</v>
      </c>
      <c r="E39" s="5"/>
      <c r="F39" s="5"/>
      <c r="G39" s="5">
        <f>ROUND(SUM(C39:F39)/2,0)</f>
        <v>-1059</v>
      </c>
      <c r="H39" s="5"/>
      <c r="I39" s="5">
        <f>(M39+Q39)/2</f>
        <v>-1059.45</v>
      </c>
      <c r="J39" s="5">
        <f>(N39+R39)/2</f>
        <v>0</v>
      </c>
      <c r="K39" s="5">
        <f>(O39+S39)/2</f>
        <v>0</v>
      </c>
      <c r="L39" s="5"/>
      <c r="M39" s="27">
        <f>SUMIF(APCO_1901001!$A$53:$A$115,$B39,APCO_1901001!$K$53:$K$115)</f>
        <v>-2114.35</v>
      </c>
      <c r="N39" s="27">
        <f>SUMIF(APCO_1901001!$A$116:$A$149,$B39,APCO_1901001!$K$116:$K$149)</f>
        <v>0</v>
      </c>
      <c r="O39" s="27">
        <f>SUMIF(APCO_1901001!$A$3:$A$52,$B39,APCO_1901001!$K$3:$K$52)</f>
        <v>0</v>
      </c>
      <c r="P39" s="5"/>
      <c r="Q39" s="27">
        <f>SUMIF(APCO_1901001!$A$53:$A$115,$B39,APCO_1901001!$L$53:$L$115)</f>
        <v>-4.55</v>
      </c>
      <c r="R39" s="27">
        <f>SUMIF(APCO_1901001!$A$116:$A$149,$B39,APCO_1901001!$L$116:$L$149)</f>
        <v>0</v>
      </c>
      <c r="S39" s="27">
        <f>SUMIF(APCO_1901001!$A$3:$A$52,$B39,APCO_1901001!$L$3:$L$52)</f>
        <v>0</v>
      </c>
      <c r="T39" s="5"/>
      <c r="U39" s="5"/>
      <c r="V39" s="5"/>
      <c r="W39" s="5"/>
      <c r="X39" s="5"/>
      <c r="Y39" s="5"/>
      <c r="Z39" s="2"/>
      <c r="AA39" s="2"/>
    </row>
    <row r="40" spans="1:27" x14ac:dyDescent="0.25">
      <c r="A40" s="59">
        <f>A39+1</f>
        <v>26</v>
      </c>
      <c r="B40" s="50" t="s">
        <v>735</v>
      </c>
      <c r="C40" s="5">
        <f>SUM(M40:O40)</f>
        <v>0</v>
      </c>
      <c r="D40" s="5">
        <f>SUM(Q40:S40)</f>
        <v>0</v>
      </c>
      <c r="E40" s="5"/>
      <c r="F40" s="5"/>
      <c r="G40" s="5">
        <f>ROUND(SUM(C40:F40)/2,0)</f>
        <v>0</v>
      </c>
      <c r="H40" s="5"/>
      <c r="I40" s="5">
        <f>(M40+Q40)/2</f>
        <v>0</v>
      </c>
      <c r="J40" s="5">
        <f>(N40+R40)/2</f>
        <v>0</v>
      </c>
      <c r="K40" s="5">
        <f>(O40+S40)/2</f>
        <v>0</v>
      </c>
      <c r="L40" s="5"/>
      <c r="M40" s="27">
        <f>SUMIF(APCO_1901001!$A$53:$A$115,$B40,APCO_1901001!$K$53:$K$115)</f>
        <v>0</v>
      </c>
      <c r="N40" s="27">
        <f>SUMIF(APCO_1901001!$A$116:$A$149,$B40,APCO_1901001!$K$116:$K$149)</f>
        <v>0</v>
      </c>
      <c r="O40" s="27">
        <f>SUMIF(APCO_1901001!$A$3:$A$52,$B40,APCO_1901001!$K$3:$K$52)</f>
        <v>0</v>
      </c>
      <c r="P40" s="5"/>
      <c r="Q40" s="27">
        <f>SUMIF(APCO_1901001!$A$53:$A$115,$B40,APCO_1901001!$L$53:$L$115)</f>
        <v>0</v>
      </c>
      <c r="R40" s="27">
        <f>SUMIF(APCO_1901001!$A$116:$A$149,$B40,APCO_1901001!$L$116:$L$149)</f>
        <v>0</v>
      </c>
      <c r="S40" s="27">
        <f>SUMIF(APCO_1901001!$A$3:$A$52,$B40,APCO_1901001!$L$3:$L$52)</f>
        <v>0</v>
      </c>
      <c r="T40" s="5"/>
      <c r="U40" s="5"/>
      <c r="V40" s="5"/>
      <c r="W40" s="5"/>
      <c r="X40" s="5"/>
      <c r="Y40" s="5"/>
      <c r="Z40" s="2"/>
      <c r="AA40" s="2"/>
    </row>
    <row r="41" spans="1:27" x14ac:dyDescent="0.25">
      <c r="A41" s="59">
        <f>A40+1</f>
        <v>27</v>
      </c>
      <c r="B41" s="6" t="s">
        <v>734</v>
      </c>
      <c r="C41" s="5">
        <f>SUM(M41:O41)</f>
        <v>6185789.9100000001</v>
      </c>
      <c r="D41" s="5">
        <f>SUM(Q41:S41)</f>
        <v>5679373.29</v>
      </c>
      <c r="E41" s="5"/>
      <c r="F41" s="5"/>
      <c r="G41" s="5">
        <f>ROUND(SUM(C41:F41)/2,0)</f>
        <v>5932582</v>
      </c>
      <c r="H41" s="5"/>
      <c r="I41" s="5">
        <f>(M41+Q41)/2</f>
        <v>2489436.25</v>
      </c>
      <c r="J41" s="5">
        <f>(N41+R41)/2</f>
        <v>-56390.27</v>
      </c>
      <c r="K41" s="5">
        <f>(O41+S41)/2</f>
        <v>3499535.62</v>
      </c>
      <c r="L41" s="5"/>
      <c r="M41" s="27">
        <f>SUMIF(APCO_1901001!$A$53:$A$115,$B41,APCO_1901001!$K$53:$K$115)</f>
        <v>2451200.27</v>
      </c>
      <c r="N41" s="27">
        <f>SUMIF(APCO_1901001!$A$116:$A$149,$B41,APCO_1901001!$K$116:$K$149)</f>
        <v>-177048.37</v>
      </c>
      <c r="O41" s="27">
        <f>SUMIF(APCO_1901001!$A$3:$A$52,$B41,APCO_1901001!$K$3:$K$52)</f>
        <v>3911638.01</v>
      </c>
      <c r="P41" s="5"/>
      <c r="Q41" s="27">
        <f>SUMIF(APCO_1901001!$A$53:$A$115,$B41,APCO_1901001!$L$53:$L$115)</f>
        <v>2527672.23</v>
      </c>
      <c r="R41" s="27">
        <f>SUMIF(APCO_1901001!$A$116:$A$149,$B41,APCO_1901001!$L$116:$L$149)</f>
        <v>64267.83</v>
      </c>
      <c r="S41" s="27">
        <f>SUMIF(APCO_1901001!$A$3:$A$52,$B41,APCO_1901001!$L$3:$L$52)</f>
        <v>3087433.23</v>
      </c>
      <c r="T41" s="5"/>
      <c r="U41" s="5"/>
      <c r="V41" s="5"/>
      <c r="W41" s="5"/>
      <c r="X41" s="5"/>
      <c r="Y41" s="5"/>
      <c r="Z41" s="2"/>
      <c r="AA41" s="2"/>
    </row>
    <row r="42" spans="1:27" x14ac:dyDescent="0.25">
      <c r="A42" s="59">
        <f>A41+1</f>
        <v>28</v>
      </c>
      <c r="B42" s="6" t="s">
        <v>733</v>
      </c>
      <c r="C42" s="5">
        <f>SUM(M42:O42)</f>
        <v>4200</v>
      </c>
      <c r="D42" s="5">
        <f>SUM(Q42:S42)</f>
        <v>4200</v>
      </c>
      <c r="E42" s="5"/>
      <c r="F42" s="5"/>
      <c r="G42" s="5">
        <f>ROUND(SUM(C42:F42)/2,0)</f>
        <v>4200</v>
      </c>
      <c r="H42" s="5"/>
      <c r="I42" s="5">
        <f>(M42+Q42)/2</f>
        <v>0</v>
      </c>
      <c r="J42" s="5">
        <f>(N42+R42)/2</f>
        <v>0</v>
      </c>
      <c r="K42" s="5">
        <f>(O42+S42)/2</f>
        <v>4200</v>
      </c>
      <c r="L42" s="5"/>
      <c r="M42" s="27">
        <f>SUMIF(APCO_1901001!$A$53:$A$115,$B42,APCO_1901001!$K$53:$K$115)</f>
        <v>0</v>
      </c>
      <c r="N42" s="27">
        <f>SUMIF(APCO_1901001!$A$116:$A$149,$B42,APCO_1901001!$K$116:$K$149)</f>
        <v>0</v>
      </c>
      <c r="O42" s="27">
        <f>SUMIF(APCO_1901001!$A$3:$A$52,$B42,APCO_1901001!$K$3:$K$52)</f>
        <v>4200</v>
      </c>
      <c r="P42" s="5"/>
      <c r="Q42" s="27">
        <f>SUMIF(APCO_1901001!$A$53:$A$115,$B42,APCO_1901001!$L$53:$L$115)</f>
        <v>0</v>
      </c>
      <c r="R42" s="27">
        <f>SUMIF(APCO_1901001!$A$116:$A$149,$B42,APCO_1901001!$L$116:$L$149)</f>
        <v>0</v>
      </c>
      <c r="S42" s="27">
        <f>SUMIF(APCO_1901001!$A$3:$A$52,$B42,APCO_1901001!$L$3:$L$52)</f>
        <v>4200</v>
      </c>
      <c r="T42" s="5"/>
      <c r="U42" s="5"/>
      <c r="V42" s="5"/>
      <c r="W42" s="5"/>
      <c r="X42" s="5"/>
      <c r="Y42" s="5"/>
      <c r="Z42" s="2"/>
      <c r="AA42" s="2"/>
    </row>
    <row r="43" spans="1:27" x14ac:dyDescent="0.25">
      <c r="A43" s="59">
        <f>A42+1</f>
        <v>29</v>
      </c>
      <c r="B43" s="6" t="s">
        <v>732</v>
      </c>
      <c r="C43" s="5">
        <f>SUM(M43:O43)</f>
        <v>2899862.82</v>
      </c>
      <c r="D43" s="5">
        <f>SUM(Q43:S43)</f>
        <v>3209995.16</v>
      </c>
      <c r="E43" s="5"/>
      <c r="F43" s="5"/>
      <c r="G43" s="5">
        <f>ROUND(SUM(C43:F43)/2,0)</f>
        <v>3054929</v>
      </c>
      <c r="H43" s="5"/>
      <c r="I43" s="5">
        <f>(M43+Q43)/2</f>
        <v>1134462.5699999998</v>
      </c>
      <c r="J43" s="5">
        <f>(N43+R43)/2</f>
        <v>-123873.095</v>
      </c>
      <c r="K43" s="5">
        <f>(O43+S43)/2</f>
        <v>2044339.5150000001</v>
      </c>
      <c r="L43" s="5"/>
      <c r="M43" s="27">
        <f>SUMIF(APCO_1901001!$A$53:$A$115,$B43,APCO_1901001!$K$53:$K$115)</f>
        <v>1121790.3999999999</v>
      </c>
      <c r="N43" s="27">
        <f>SUMIF(APCO_1901001!$A$116:$A$149,$B43,APCO_1901001!$K$116:$K$149)</f>
        <v>-159743.99</v>
      </c>
      <c r="O43" s="27">
        <f>SUMIF(APCO_1901001!$A$3:$A$52,$B43,APCO_1901001!$K$3:$K$52)</f>
        <v>1937816.41</v>
      </c>
      <c r="P43" s="5"/>
      <c r="Q43" s="27">
        <f>SUMIF(APCO_1901001!$A$53:$A$115,$B43,APCO_1901001!$L$53:$L$115)</f>
        <v>1147134.74</v>
      </c>
      <c r="R43" s="27">
        <f>SUMIF(APCO_1901001!$A$116:$A$149,$B43,APCO_1901001!$L$116:$L$149)</f>
        <v>-88002.2</v>
      </c>
      <c r="S43" s="27">
        <f>SUMIF(APCO_1901001!$A$3:$A$52,$B43,APCO_1901001!$L$3:$L$52)</f>
        <v>2150862.62</v>
      </c>
      <c r="T43" s="5"/>
      <c r="U43" s="5"/>
      <c r="V43" s="5"/>
      <c r="W43" s="5"/>
      <c r="X43" s="5"/>
      <c r="Y43" s="5"/>
      <c r="Z43" s="2"/>
      <c r="AA43" s="2"/>
    </row>
    <row r="44" spans="1:27" x14ac:dyDescent="0.25">
      <c r="A44" s="59">
        <f>A43+1</f>
        <v>30</v>
      </c>
      <c r="B44" s="6" t="s">
        <v>731</v>
      </c>
      <c r="C44" s="5">
        <f>SUM(M44:O44)</f>
        <v>440150.25999999995</v>
      </c>
      <c r="D44" s="5">
        <f>SUM(Q44:S44)</f>
        <v>475419.57</v>
      </c>
      <c r="E44" s="5"/>
      <c r="F44" s="5"/>
      <c r="G44" s="5">
        <f>ROUND(SUM(C44:F44)/2,0)</f>
        <v>457785</v>
      </c>
      <c r="H44" s="5"/>
      <c r="I44" s="5">
        <f>(M44+Q44)/2</f>
        <v>14265.2</v>
      </c>
      <c r="J44" s="5">
        <f>(N44+R44)/2</f>
        <v>0</v>
      </c>
      <c r="K44" s="5">
        <f>(O44+S44)/2</f>
        <v>443519.71499999997</v>
      </c>
      <c r="L44" s="5"/>
      <c r="M44" s="27">
        <f>SUMIF(APCO_1901001!$A$53:$A$115,$B44,APCO_1901001!$K$53:$K$115)</f>
        <v>13792.72</v>
      </c>
      <c r="N44" s="27">
        <f>SUMIF(APCO_1901001!$A$116:$A$149,$B44,APCO_1901001!$K$116:$K$149)</f>
        <v>0</v>
      </c>
      <c r="O44" s="27">
        <f>SUMIF(APCO_1901001!$A$3:$A$52,$B44,APCO_1901001!$K$3:$K$52)</f>
        <v>426357.54</v>
      </c>
      <c r="P44" s="5"/>
      <c r="Q44" s="27">
        <f>SUMIF(APCO_1901001!$A$53:$A$115,$B44,APCO_1901001!$L$53:$L$115)</f>
        <v>14737.68</v>
      </c>
      <c r="R44" s="27">
        <f>SUMIF(APCO_1901001!$A$116:$A$149,$B44,APCO_1901001!$L$116:$L$149)</f>
        <v>0</v>
      </c>
      <c r="S44" s="27">
        <f>SUMIF(APCO_1901001!$A$3:$A$52,$B44,APCO_1901001!$L$3:$L$52)</f>
        <v>460681.89</v>
      </c>
      <c r="T44" s="5"/>
      <c r="U44" s="5"/>
      <c r="V44" s="5"/>
      <c r="W44" s="5"/>
      <c r="X44" s="5"/>
      <c r="Y44" s="5"/>
      <c r="Z44" s="2"/>
      <c r="AA44" s="2"/>
    </row>
    <row r="45" spans="1:27" x14ac:dyDescent="0.25">
      <c r="A45" s="59">
        <f>A44+1</f>
        <v>31</v>
      </c>
      <c r="B45" s="6" t="s">
        <v>730</v>
      </c>
      <c r="C45" s="5">
        <f>SUM(M45:O45)</f>
        <v>1094235.1399999999</v>
      </c>
      <c r="D45" s="5">
        <f>SUM(Q45:S45)</f>
        <v>342395.66</v>
      </c>
      <c r="E45" s="5"/>
      <c r="F45" s="5"/>
      <c r="G45" s="5">
        <f>ROUND(SUM(C45:F45)/2,0)</f>
        <v>718315</v>
      </c>
      <c r="H45" s="5"/>
      <c r="I45" s="5">
        <f>(M45+Q45)/2</f>
        <v>699765.39999999991</v>
      </c>
      <c r="J45" s="5">
        <f>(N45+R45)/2</f>
        <v>0</v>
      </c>
      <c r="K45" s="5">
        <f>(O45+S45)/2</f>
        <v>18550</v>
      </c>
      <c r="L45" s="5"/>
      <c r="M45" s="27">
        <f>SUMIF(APCO_1901001!$A$53:$A$115,$B45,APCO_1901001!$K$53:$K$115)</f>
        <v>1094235.1399999999</v>
      </c>
      <c r="N45" s="27">
        <f>SUMIF(APCO_1901001!$A$116:$A$149,$B45,APCO_1901001!$K$116:$K$149)</f>
        <v>0</v>
      </c>
      <c r="O45" s="27">
        <f>SUMIF(APCO_1901001!$A$3:$A$52,$B45,APCO_1901001!$K$3:$K$52)</f>
        <v>0</v>
      </c>
      <c r="P45" s="5"/>
      <c r="Q45" s="27">
        <f>SUMIF(APCO_1901001!$A$53:$A$115,$B45,APCO_1901001!$L$53:$L$115)</f>
        <v>305295.65999999997</v>
      </c>
      <c r="R45" s="27">
        <f>SUMIF(APCO_1901001!$A$116:$A$149,$B45,APCO_1901001!$L$116:$L$149)</f>
        <v>0</v>
      </c>
      <c r="S45" s="27">
        <f>SUMIF(APCO_1901001!$A$3:$A$52,$B45,APCO_1901001!$L$3:$L$52)</f>
        <v>37100</v>
      </c>
      <c r="T45" s="5"/>
      <c r="U45" s="5"/>
      <c r="V45" s="5"/>
      <c r="W45" s="5"/>
      <c r="X45" s="5"/>
      <c r="Y45" s="5"/>
      <c r="Z45" s="2"/>
      <c r="AA45" s="2"/>
    </row>
    <row r="46" spans="1:27" x14ac:dyDescent="0.25">
      <c r="A46" s="59">
        <f>A45+1</f>
        <v>32</v>
      </c>
      <c r="B46" s="6" t="s">
        <v>729</v>
      </c>
      <c r="C46" s="5">
        <f>SUM(M46:O46)</f>
        <v>0</v>
      </c>
      <c r="D46" s="5">
        <f>SUM(Q46:S46)</f>
        <v>0</v>
      </c>
      <c r="E46" s="5"/>
      <c r="F46" s="5"/>
      <c r="G46" s="5">
        <f>ROUND(SUM(C46:F46)/2,0)</f>
        <v>0</v>
      </c>
      <c r="H46" s="5"/>
      <c r="I46" s="5">
        <f>(M46+Q46)/2</f>
        <v>0</v>
      </c>
      <c r="J46" s="5">
        <f>(N46+R46)/2</f>
        <v>0</v>
      </c>
      <c r="K46" s="5">
        <f>(O46+S46)/2</f>
        <v>0</v>
      </c>
      <c r="L46" s="5"/>
      <c r="M46" s="27">
        <f>SUMIF(APCO_1901001!$A$53:$A$115,$B46,APCO_1901001!$K$53:$K$115)</f>
        <v>0</v>
      </c>
      <c r="N46" s="27">
        <f>SUMIF(APCO_1901001!$A$116:$A$149,$B46,APCO_1901001!$K$116:$K$149)</f>
        <v>0</v>
      </c>
      <c r="O46" s="27">
        <f>SUMIF(APCO_1901001!$A$3:$A$52,$B46,APCO_1901001!$K$3:$K$52)</f>
        <v>0</v>
      </c>
      <c r="P46" s="5"/>
      <c r="Q46" s="27">
        <f>SUMIF(APCO_1901001!$A$53:$A$115,$B46,APCO_1901001!$L$53:$L$115)</f>
        <v>0</v>
      </c>
      <c r="R46" s="27">
        <f>SUMIF(APCO_1901001!$A$116:$A$149,$B46,APCO_1901001!$L$116:$L$149)</f>
        <v>0</v>
      </c>
      <c r="S46" s="27">
        <f>SUMIF(APCO_1901001!$A$3:$A$52,$B46,APCO_1901001!$L$3:$L$52)</f>
        <v>0</v>
      </c>
      <c r="T46" s="5"/>
      <c r="U46" s="5"/>
      <c r="V46" s="5"/>
      <c r="W46" s="5"/>
      <c r="X46" s="5"/>
      <c r="Y46" s="5"/>
      <c r="Z46" s="2"/>
      <c r="AA46" s="2"/>
    </row>
    <row r="47" spans="1:27" x14ac:dyDescent="0.25">
      <c r="A47" s="59">
        <f>A46+1</f>
        <v>33</v>
      </c>
      <c r="B47" s="6" t="s">
        <v>728</v>
      </c>
      <c r="C47" s="5">
        <f>SUM(M47:O47)</f>
        <v>-606976.75</v>
      </c>
      <c r="D47" s="5">
        <f>SUM(Q47:S47)</f>
        <v>-3835.4499999999825</v>
      </c>
      <c r="E47" s="5"/>
      <c r="F47" s="5"/>
      <c r="G47" s="5">
        <f>ROUND(SUM(C47:F47)/2,0)</f>
        <v>-305406</v>
      </c>
      <c r="H47" s="5"/>
      <c r="I47" s="5">
        <f>(M47+Q47)/2</f>
        <v>-310449.44999999995</v>
      </c>
      <c r="J47" s="5">
        <f>(N47+R47)/2</f>
        <v>1864.75</v>
      </c>
      <c r="K47" s="5">
        <f>(O47+S47)/2</f>
        <v>3178.6000000000058</v>
      </c>
      <c r="L47" s="5"/>
      <c r="M47" s="27">
        <f>SUMIF(APCO_1901001!$A$53:$A$115,$B47,APCO_1901001!$K$53:$K$115)</f>
        <v>-609265.6</v>
      </c>
      <c r="N47" s="27">
        <f>SUMIF(APCO_1901001!$A$116:$A$149,$B47,APCO_1901001!$K$116:$K$149)</f>
        <v>1563.75</v>
      </c>
      <c r="O47" s="27">
        <f>SUMIF(APCO_1901001!$A$3:$A$52,$B47,APCO_1901001!$K$3:$K$52)</f>
        <v>725.10000000000582</v>
      </c>
      <c r="P47" s="5"/>
      <c r="Q47" s="27">
        <f>SUMIF(APCO_1901001!$A$53:$A$115,$B47,APCO_1901001!$L$53:$L$115)</f>
        <v>-11633.299999999988</v>
      </c>
      <c r="R47" s="27">
        <f>SUMIF(APCO_1901001!$A$116:$A$149,$B47,APCO_1901001!$L$116:$L$149)</f>
        <v>2165.75</v>
      </c>
      <c r="S47" s="27">
        <f>SUMIF(APCO_1901001!$A$3:$A$52,$B47,APCO_1901001!$L$3:$L$52)</f>
        <v>5632.1000000000058</v>
      </c>
      <c r="T47" s="5"/>
      <c r="U47" s="5"/>
      <c r="V47" s="5"/>
      <c r="W47" s="5"/>
      <c r="X47" s="5"/>
      <c r="Y47" s="5"/>
      <c r="Z47" s="2"/>
      <c r="AA47" s="2"/>
    </row>
    <row r="48" spans="1:27" x14ac:dyDescent="0.25">
      <c r="A48" s="59">
        <f>A47+1</f>
        <v>34</v>
      </c>
      <c r="B48" s="6" t="s">
        <v>727</v>
      </c>
      <c r="C48" s="5">
        <f>SUM(M48:O48)</f>
        <v>0</v>
      </c>
      <c r="D48" s="5">
        <f>SUM(Q48:S48)</f>
        <v>360.5</v>
      </c>
      <c r="E48" s="5"/>
      <c r="F48" s="5"/>
      <c r="G48" s="5">
        <f>ROUND(SUM(C48:F48)/2,0)</f>
        <v>180</v>
      </c>
      <c r="H48" s="5"/>
      <c r="I48" s="5">
        <f>(M48+Q48)/2</f>
        <v>62.475000000000001</v>
      </c>
      <c r="J48" s="5">
        <f>(N48+R48)/2</f>
        <v>14</v>
      </c>
      <c r="K48" s="5">
        <f>(O48+S48)/2</f>
        <v>103.77500000000001</v>
      </c>
      <c r="L48" s="5"/>
      <c r="M48" s="27">
        <f>SUMIF(APCO_1901001!$A$53:$A$115,$B48,APCO_1901001!$K$53:$K$115)</f>
        <v>0</v>
      </c>
      <c r="N48" s="27">
        <f>SUMIF(APCO_1901001!$A$116:$A$149,$B48,APCO_1901001!$K$116:$K$149)</f>
        <v>0</v>
      </c>
      <c r="O48" s="27">
        <f>SUMIF(APCO_1901001!$A$3:$A$52,$B48,APCO_1901001!$K$3:$K$52)</f>
        <v>0</v>
      </c>
      <c r="P48" s="5"/>
      <c r="Q48" s="27">
        <f>SUMIF(APCO_1901001!$A$53:$A$115,$B48,APCO_1901001!$L$53:$L$115)</f>
        <v>124.95</v>
      </c>
      <c r="R48" s="27">
        <f>SUMIF(APCO_1901001!$A$116:$A$149,$B48,APCO_1901001!$L$116:$L$149)</f>
        <v>28</v>
      </c>
      <c r="S48" s="27">
        <f>SUMIF(APCO_1901001!$A$3:$A$52,$B48,APCO_1901001!$L$3:$L$52)</f>
        <v>207.55</v>
      </c>
      <c r="T48" s="5"/>
      <c r="U48" s="5"/>
      <c r="V48" s="5"/>
      <c r="W48" s="5"/>
      <c r="X48" s="5"/>
      <c r="Y48" s="5"/>
      <c r="Z48" s="2"/>
      <c r="AA48" s="2"/>
    </row>
    <row r="49" spans="1:27" x14ac:dyDescent="0.25">
      <c r="A49" s="59">
        <f>A48+1</f>
        <v>35</v>
      </c>
      <c r="B49" s="6" t="s">
        <v>726</v>
      </c>
      <c r="C49" s="5">
        <f>SUM(M49:O49)</f>
        <v>49457.099999999977</v>
      </c>
      <c r="D49" s="5">
        <f>SUM(Q49:S49)</f>
        <v>49457.099999999977</v>
      </c>
      <c r="E49" s="5"/>
      <c r="F49" s="5"/>
      <c r="G49" s="5">
        <f>ROUND(SUM(C49:F49)/2,0)</f>
        <v>49457</v>
      </c>
      <c r="H49" s="5"/>
      <c r="I49" s="5">
        <f>(M49+Q49)/2</f>
        <v>0</v>
      </c>
      <c r="J49" s="5">
        <f>(N49+R49)/2</f>
        <v>-240348.5</v>
      </c>
      <c r="K49" s="5">
        <f>(O49+S49)/2</f>
        <v>289805.59999999998</v>
      </c>
      <c r="L49" s="5"/>
      <c r="M49" s="27">
        <f>SUMIF(APCO_1901001!$A$53:$A$115,$B49,APCO_1901001!$K$53:$K$115)</f>
        <v>0</v>
      </c>
      <c r="N49" s="27">
        <f>SUMIF(APCO_1901001!$A$116:$A$149,$B49,APCO_1901001!$K$116:$K$149)</f>
        <v>-240348.5</v>
      </c>
      <c r="O49" s="27">
        <f>SUMIF(APCO_1901001!$A$3:$A$52,$B49,APCO_1901001!$K$3:$K$52)</f>
        <v>289805.59999999998</v>
      </c>
      <c r="P49" s="5"/>
      <c r="Q49" s="27">
        <f>SUMIF(APCO_1901001!$A$53:$A$115,$B49,APCO_1901001!$L$53:$L$115)</f>
        <v>0</v>
      </c>
      <c r="R49" s="27">
        <f>SUMIF(APCO_1901001!$A$116:$A$149,$B49,APCO_1901001!$L$116:$L$149)</f>
        <v>-240348.5</v>
      </c>
      <c r="S49" s="27">
        <f>SUMIF(APCO_1901001!$A$3:$A$52,$B49,APCO_1901001!$L$3:$L$52)</f>
        <v>289805.59999999998</v>
      </c>
      <c r="T49" s="5"/>
      <c r="U49" s="5"/>
      <c r="V49" s="5"/>
      <c r="W49" s="5"/>
      <c r="X49" s="5"/>
      <c r="Y49" s="5"/>
      <c r="Z49" s="2"/>
      <c r="AA49" s="2"/>
    </row>
    <row r="50" spans="1:27" x14ac:dyDescent="0.25">
      <c r="A50" s="59">
        <f>A49+1</f>
        <v>36</v>
      </c>
      <c r="B50" s="6" t="s">
        <v>725</v>
      </c>
      <c r="C50" s="5">
        <f>SUM(M50:O50)</f>
        <v>-177579.36</v>
      </c>
      <c r="D50" s="5">
        <f>SUM(Q50:S50)</f>
        <v>0</v>
      </c>
      <c r="E50" s="5"/>
      <c r="F50" s="5"/>
      <c r="G50" s="5">
        <f>ROUND(SUM(C50:F50)/2,0)</f>
        <v>-88790</v>
      </c>
      <c r="H50" s="5"/>
      <c r="I50" s="5">
        <f>(M50+Q50)/2</f>
        <v>-88789.68</v>
      </c>
      <c r="J50" s="5">
        <f>(N50+R50)/2</f>
        <v>0</v>
      </c>
      <c r="K50" s="5">
        <f>(O50+S50)/2</f>
        <v>0</v>
      </c>
      <c r="L50" s="5"/>
      <c r="M50" s="27">
        <f>SUMIF(APCO_1901001!$A$53:$A$115,$B50,APCO_1901001!$K$53:$K$115)</f>
        <v>-177579.36</v>
      </c>
      <c r="N50" s="27">
        <f>SUMIF(APCO_1901001!$A$116:$A$149,$B50,APCO_1901001!$K$116:$K$149)</f>
        <v>0</v>
      </c>
      <c r="O50" s="27">
        <f>SUMIF(APCO_1901001!$A$3:$A$52,$B50,APCO_1901001!$K$3:$K$52)</f>
        <v>0</v>
      </c>
      <c r="P50" s="5"/>
      <c r="Q50" s="27">
        <f>SUMIF(APCO_1901001!$A$53:$A$115,$B50,APCO_1901001!$L$53:$L$115)</f>
        <v>0</v>
      </c>
      <c r="R50" s="27">
        <f>SUMIF(APCO_1901001!$A$116:$A$149,$B50,APCO_1901001!$L$116:$L$149)</f>
        <v>0</v>
      </c>
      <c r="S50" s="27">
        <f>SUMIF(APCO_1901001!$A$3:$A$52,$B50,APCO_1901001!$L$3:$L$52)</f>
        <v>0</v>
      </c>
      <c r="T50" s="5"/>
      <c r="U50" s="5"/>
      <c r="V50" s="5"/>
      <c r="W50" s="5"/>
      <c r="X50" s="5"/>
      <c r="Y50" s="5"/>
      <c r="Z50" s="2"/>
      <c r="AA50" s="2"/>
    </row>
    <row r="51" spans="1:27" x14ac:dyDescent="0.25">
      <c r="A51" s="59">
        <f>A50+1</f>
        <v>37</v>
      </c>
      <c r="B51" s="6" t="s">
        <v>724</v>
      </c>
      <c r="C51" s="5">
        <f>SUM(M51:O51)</f>
        <v>0</v>
      </c>
      <c r="D51" s="5">
        <f>SUM(Q51:S51)</f>
        <v>0</v>
      </c>
      <c r="E51" s="5"/>
      <c r="F51" s="5"/>
      <c r="G51" s="5">
        <f>ROUND(SUM(C51:F51)/2,0)</f>
        <v>0</v>
      </c>
      <c r="H51" s="5"/>
      <c r="I51" s="5">
        <f>(M51+Q51)/2</f>
        <v>0</v>
      </c>
      <c r="J51" s="5">
        <f>(N51+R51)/2</f>
        <v>0</v>
      </c>
      <c r="K51" s="5">
        <f>(O51+S51)/2</f>
        <v>0</v>
      </c>
      <c r="L51" s="5"/>
      <c r="M51" s="27">
        <f>SUMIF(APCO_1901001!$A$53:$A$115,$B51,APCO_1901001!$K$53:$K$115)</f>
        <v>0</v>
      </c>
      <c r="N51" s="27">
        <f>SUMIF(APCO_1901001!$A$116:$A$149,$B51,APCO_1901001!$K$116:$K$149)</f>
        <v>0</v>
      </c>
      <c r="O51" s="27">
        <f>SUMIF(APCO_1901001!$A$3:$A$52,$B51,APCO_1901001!$K$3:$K$52)</f>
        <v>0</v>
      </c>
      <c r="P51" s="5"/>
      <c r="Q51" s="27">
        <f>SUMIF(APCO_1901001!$A$53:$A$115,$B51,APCO_1901001!$L$53:$L$115)</f>
        <v>0</v>
      </c>
      <c r="R51" s="27">
        <f>SUMIF(APCO_1901001!$A$116:$A$149,$B51,APCO_1901001!$L$116:$L$149)</f>
        <v>0</v>
      </c>
      <c r="S51" s="27">
        <f>SUMIF(APCO_1901001!$A$3:$A$52,$B51,APCO_1901001!$L$3:$L$52)</f>
        <v>0</v>
      </c>
      <c r="T51" s="5"/>
      <c r="U51" s="5"/>
      <c r="V51" s="5"/>
      <c r="W51" s="5"/>
      <c r="X51" s="5"/>
      <c r="Y51" s="5"/>
      <c r="Z51" s="2"/>
      <c r="AA51" s="2"/>
    </row>
    <row r="52" spans="1:27" x14ac:dyDescent="0.25">
      <c r="A52" s="59">
        <f>A51+1</f>
        <v>38</v>
      </c>
      <c r="B52" s="50" t="s">
        <v>723</v>
      </c>
      <c r="C52" s="5">
        <f>SUM(M52:O52)</f>
        <v>182467</v>
      </c>
      <c r="D52" s="5">
        <f>SUM(Q52:S52)</f>
        <v>182467</v>
      </c>
      <c r="E52" s="5"/>
      <c r="F52" s="5"/>
      <c r="G52" s="5">
        <f>ROUND(SUM(C52:F52)/2,0)</f>
        <v>182467</v>
      </c>
      <c r="H52" s="5"/>
      <c r="I52" s="5">
        <f>(M52+Q52)/2</f>
        <v>182467</v>
      </c>
      <c r="J52" s="5">
        <f>(N52+R52)/2</f>
        <v>0</v>
      </c>
      <c r="K52" s="5">
        <f>(O52+S52)/2</f>
        <v>0</v>
      </c>
      <c r="L52" s="5"/>
      <c r="M52" s="27">
        <f>SUMIF(APCO_1901001!$A$53:$A$115,$B52,APCO_1901001!$K$53:$K$115)</f>
        <v>182467</v>
      </c>
      <c r="N52" s="27">
        <f>SUMIF(APCO_1901001!$A$116:$A$149,$B52,APCO_1901001!$K$116:$K$149)</f>
        <v>0</v>
      </c>
      <c r="O52" s="27">
        <f>SUMIF(APCO_1901001!$A$3:$A$52,$B52,APCO_1901001!$K$3:$K$52)</f>
        <v>0</v>
      </c>
      <c r="P52" s="5"/>
      <c r="Q52" s="27">
        <f>SUMIF(APCO_1901001!$A$53:$A$115,$B52,APCO_1901001!$L$53:$L$115)</f>
        <v>182467</v>
      </c>
      <c r="R52" s="27">
        <f>SUMIF(APCO_1901001!$A$116:$A$149,$B52,APCO_1901001!$L$116:$L$149)</f>
        <v>0</v>
      </c>
      <c r="S52" s="27">
        <f>SUMIF(APCO_1901001!$A$3:$A$52,$B52,APCO_1901001!$L$3:$L$52)</f>
        <v>0</v>
      </c>
      <c r="T52" s="5"/>
      <c r="U52" s="5"/>
      <c r="V52" s="5"/>
      <c r="W52" s="5"/>
      <c r="X52" s="5"/>
      <c r="Y52" s="5"/>
      <c r="Z52" s="2"/>
      <c r="AA52" s="2"/>
    </row>
    <row r="53" spans="1:27" x14ac:dyDescent="0.25">
      <c r="A53" s="59">
        <f>A52+1</f>
        <v>39</v>
      </c>
      <c r="B53" s="6" t="s">
        <v>722</v>
      </c>
      <c r="C53" s="5">
        <f>SUM(M53:O53)</f>
        <v>0</v>
      </c>
      <c r="D53" s="5">
        <f>SUM(Q53:S53)</f>
        <v>0</v>
      </c>
      <c r="E53" s="5"/>
      <c r="F53" s="5"/>
      <c r="G53" s="5">
        <f>ROUND(SUM(C53:F53)/2,0)</f>
        <v>0</v>
      </c>
      <c r="H53" s="5"/>
      <c r="I53" s="5">
        <f>(M53+Q53)/2</f>
        <v>0</v>
      </c>
      <c r="J53" s="5">
        <f>(N53+R53)/2</f>
        <v>0</v>
      </c>
      <c r="K53" s="5">
        <f>(O53+S53)/2</f>
        <v>0</v>
      </c>
      <c r="L53" s="5"/>
      <c r="M53" s="27">
        <f>SUMIF(APCO_1901001!$A$53:$A$115,$B53,APCO_1901001!$K$53:$K$115)</f>
        <v>0</v>
      </c>
      <c r="N53" s="27">
        <f>SUMIF(APCO_1901001!$A$116:$A$149,$B53,APCO_1901001!$K$116:$K$149)</f>
        <v>0</v>
      </c>
      <c r="O53" s="27">
        <f>SUMIF(APCO_1901001!$A$3:$A$52,$B53,APCO_1901001!$K$3:$K$52)</f>
        <v>0</v>
      </c>
      <c r="P53" s="5"/>
      <c r="Q53" s="27">
        <f>SUMIF(APCO_1901001!$A$53:$A$115,$B53,APCO_1901001!$L$53:$L$115)</f>
        <v>0</v>
      </c>
      <c r="R53" s="27">
        <f>SUMIF(APCO_1901001!$A$116:$A$149,$B53,APCO_1901001!$L$116:$L$149)</f>
        <v>0</v>
      </c>
      <c r="S53" s="27">
        <f>SUMIF(APCO_1901001!$A$3:$A$52,$B53,APCO_1901001!$L$3:$L$52)</f>
        <v>0</v>
      </c>
      <c r="T53" s="5"/>
      <c r="U53" s="5"/>
      <c r="V53" s="5"/>
      <c r="W53" s="5"/>
      <c r="X53" s="5"/>
      <c r="Y53" s="5"/>
      <c r="Z53" s="2"/>
      <c r="AA53" s="2"/>
    </row>
    <row r="54" spans="1:27" x14ac:dyDescent="0.25">
      <c r="A54" s="59">
        <f>A53+1</f>
        <v>40</v>
      </c>
      <c r="B54" s="6" t="s">
        <v>721</v>
      </c>
      <c r="C54" s="5">
        <f>SUM(M54:O54)</f>
        <v>2141898.06</v>
      </c>
      <c r="D54" s="5">
        <f>SUM(Q54:S54)</f>
        <v>2141898.06</v>
      </c>
      <c r="E54" s="5"/>
      <c r="F54" s="5"/>
      <c r="G54" s="5">
        <f>ROUND(SUM(C54:F54)/2,0)</f>
        <v>2141898</v>
      </c>
      <c r="H54" s="5"/>
      <c r="I54" s="5">
        <f>(M54+Q54)/2</f>
        <v>2141898.06</v>
      </c>
      <c r="J54" s="5">
        <f>(N54+R54)/2</f>
        <v>0</v>
      </c>
      <c r="K54" s="5">
        <f>(O54+S54)/2</f>
        <v>0</v>
      </c>
      <c r="L54" s="5"/>
      <c r="M54" s="27">
        <f>SUMIF(APCO_1901001!$A$53:$A$115,$B54,APCO_1901001!$K$53:$K$115)</f>
        <v>2141898.06</v>
      </c>
      <c r="N54" s="27">
        <f>SUMIF(APCO_1901001!$A$116:$A$149,$B54,APCO_1901001!$K$116:$K$149)</f>
        <v>0</v>
      </c>
      <c r="O54" s="27">
        <f>SUMIF(APCO_1901001!$A$3:$A$52,$B54,APCO_1901001!$K$3:$K$52)</f>
        <v>0</v>
      </c>
      <c r="P54" s="5"/>
      <c r="Q54" s="27">
        <f>SUMIF(APCO_1901001!$A$53:$A$115,$B54,APCO_1901001!$L$53:$L$115)</f>
        <v>2141898.06</v>
      </c>
      <c r="R54" s="27">
        <f>SUMIF(APCO_1901001!$A$116:$A$149,$B54,APCO_1901001!$L$116:$L$149)</f>
        <v>0</v>
      </c>
      <c r="S54" s="27">
        <f>SUMIF(APCO_1901001!$A$3:$A$52,$B54,APCO_1901001!$L$3:$L$52)</f>
        <v>0</v>
      </c>
      <c r="T54" s="5"/>
      <c r="U54" s="5"/>
      <c r="V54" s="5"/>
      <c r="W54" s="5"/>
      <c r="X54" s="5"/>
      <c r="Y54" s="5"/>
      <c r="Z54" s="2"/>
      <c r="AA54" s="2"/>
    </row>
    <row r="55" spans="1:27" x14ac:dyDescent="0.25">
      <c r="A55" s="59">
        <f>A54+1</f>
        <v>41</v>
      </c>
      <c r="B55" s="6" t="s">
        <v>720</v>
      </c>
      <c r="C55" s="5">
        <f>SUM(M55:O55)</f>
        <v>-0.19</v>
      </c>
      <c r="D55" s="5">
        <f>SUM(Q55:S55)</f>
        <v>-0.19</v>
      </c>
      <c r="E55" s="5"/>
      <c r="F55" s="5"/>
      <c r="G55" s="5">
        <f>ROUND(SUM(C55:F55)/2,0)</f>
        <v>0</v>
      </c>
      <c r="H55" s="5"/>
      <c r="I55" s="5">
        <f>(M55+Q55)/2</f>
        <v>-0.19</v>
      </c>
      <c r="J55" s="5">
        <f>(N55+R55)/2</f>
        <v>0</v>
      </c>
      <c r="K55" s="5">
        <f>(O55+S55)/2</f>
        <v>0</v>
      </c>
      <c r="L55" s="5"/>
      <c r="M55" s="27">
        <f>SUMIF(APCO_1901001!$A$53:$A$115,$B55,APCO_1901001!$K$53:$K$115)</f>
        <v>-0.19</v>
      </c>
      <c r="N55" s="27">
        <f>SUMIF(APCO_1901001!$A$116:$A$149,$B55,APCO_1901001!$K$116:$K$149)</f>
        <v>0</v>
      </c>
      <c r="O55" s="27">
        <f>SUMIF(APCO_1901001!$A$3:$A$52,$B55,APCO_1901001!$K$3:$K$52)</f>
        <v>0</v>
      </c>
      <c r="P55" s="5"/>
      <c r="Q55" s="27">
        <f>SUMIF(APCO_1901001!$A$53:$A$115,$B55,APCO_1901001!$L$53:$L$115)</f>
        <v>-0.19</v>
      </c>
      <c r="R55" s="27">
        <f>SUMIF(APCO_1901001!$A$116:$A$149,$B55,APCO_1901001!$L$116:$L$149)</f>
        <v>0</v>
      </c>
      <c r="S55" s="27">
        <f>SUMIF(APCO_1901001!$A$3:$A$52,$B55,APCO_1901001!$L$3:$L$52)</f>
        <v>0</v>
      </c>
      <c r="T55" s="5"/>
      <c r="U55" s="5"/>
      <c r="V55" s="5"/>
      <c r="W55" s="5"/>
      <c r="X55" s="5"/>
      <c r="Y55" s="5"/>
      <c r="Z55" s="2"/>
      <c r="AA55" s="2"/>
    </row>
    <row r="56" spans="1:27" x14ac:dyDescent="0.25">
      <c r="A56" s="59">
        <f>A55+1</f>
        <v>42</v>
      </c>
      <c r="B56" s="6" t="s">
        <v>719</v>
      </c>
      <c r="C56" s="5">
        <f>SUM(M56:O56)</f>
        <v>0</v>
      </c>
      <c r="D56" s="5">
        <f>SUM(Q56:S56)</f>
        <v>0</v>
      </c>
      <c r="E56" s="5"/>
      <c r="F56" s="5"/>
      <c r="G56" s="5">
        <f>ROUND(SUM(C56:F56)/2,0)</f>
        <v>0</v>
      </c>
      <c r="H56" s="5"/>
      <c r="I56" s="5">
        <f>(M56+Q56)/2</f>
        <v>0</v>
      </c>
      <c r="J56" s="5">
        <f>(N56+R56)/2</f>
        <v>0</v>
      </c>
      <c r="K56" s="5">
        <f>(O56+S56)/2</f>
        <v>0</v>
      </c>
      <c r="L56" s="5"/>
      <c r="M56" s="27">
        <f>SUMIF(APCO_1901001!$A$53:$A$115,$B56,APCO_1901001!$K$53:$K$115)</f>
        <v>0</v>
      </c>
      <c r="N56" s="27">
        <f>SUMIF(APCO_1901001!$A$116:$A$149,$B56,APCO_1901001!$K$116:$K$149)</f>
        <v>0</v>
      </c>
      <c r="O56" s="27">
        <f>SUMIF(APCO_1901001!$A$3:$A$52,$B56,APCO_1901001!$K$3:$K$52)</f>
        <v>0</v>
      </c>
      <c r="P56" s="5"/>
      <c r="Q56" s="27">
        <f>SUMIF(APCO_1901001!$A$53:$A$115,$B56,APCO_1901001!$L$53:$L$115)</f>
        <v>0</v>
      </c>
      <c r="R56" s="27">
        <f>SUMIF(APCO_1901001!$A$116:$A$149,$B56,APCO_1901001!$L$116:$L$149)</f>
        <v>0</v>
      </c>
      <c r="S56" s="27">
        <f>SUMIF(APCO_1901001!$A$3:$A$52,$B56,APCO_1901001!$L$3:$L$52)</f>
        <v>0</v>
      </c>
      <c r="T56" s="5"/>
      <c r="U56" s="5"/>
      <c r="V56" s="5"/>
      <c r="W56" s="5"/>
      <c r="X56" s="5"/>
      <c r="Y56" s="5"/>
      <c r="Z56" s="2"/>
      <c r="AA56" s="2"/>
    </row>
    <row r="57" spans="1:27" x14ac:dyDescent="0.25">
      <c r="A57" s="59">
        <f>A56+1</f>
        <v>43</v>
      </c>
      <c r="B57" s="6" t="s">
        <v>718</v>
      </c>
      <c r="C57" s="5">
        <f>SUM(M57:O57)</f>
        <v>0</v>
      </c>
      <c r="D57" s="5">
        <f>SUM(Q57:S57)</f>
        <v>0</v>
      </c>
      <c r="E57" s="5"/>
      <c r="F57" s="5"/>
      <c r="G57" s="5">
        <f>ROUND(SUM(C57:F57)/2,0)</f>
        <v>0</v>
      </c>
      <c r="H57" s="5"/>
      <c r="I57" s="5">
        <f>(M57+Q57)/2</f>
        <v>0</v>
      </c>
      <c r="J57" s="5">
        <f>(N57+R57)/2</f>
        <v>0</v>
      </c>
      <c r="K57" s="5">
        <f>(O57+S57)/2</f>
        <v>0</v>
      </c>
      <c r="L57" s="5"/>
      <c r="M57" s="27">
        <f>SUMIF(APCO_1901001!$A$53:$A$115,$B57,APCO_1901001!$K$53:$K$115)</f>
        <v>0</v>
      </c>
      <c r="N57" s="27">
        <f>SUMIF(APCO_1901001!$A$116:$A$149,$B57,APCO_1901001!$K$116:$K$149)</f>
        <v>0</v>
      </c>
      <c r="O57" s="27">
        <f>SUMIF(APCO_1901001!$A$3:$A$52,$B57,APCO_1901001!$K$3:$K$52)</f>
        <v>0</v>
      </c>
      <c r="P57" s="5"/>
      <c r="Q57" s="27">
        <f>SUMIF(APCO_1901001!$A$53:$A$115,$B57,APCO_1901001!$L$53:$L$115)</f>
        <v>0</v>
      </c>
      <c r="R57" s="27">
        <f>SUMIF(APCO_1901001!$A$116:$A$149,$B57,APCO_1901001!$L$116:$L$149)</f>
        <v>0</v>
      </c>
      <c r="S57" s="27">
        <f>SUMIF(APCO_1901001!$A$3:$A$52,$B57,APCO_1901001!$L$3:$L$52)</f>
        <v>0</v>
      </c>
      <c r="T57" s="5"/>
      <c r="U57" s="5"/>
      <c r="V57" s="5"/>
      <c r="W57" s="5"/>
      <c r="X57" s="5"/>
      <c r="Y57" s="5"/>
      <c r="Z57" s="2"/>
      <c r="AA57" s="2"/>
    </row>
    <row r="58" spans="1:27" x14ac:dyDescent="0.25">
      <c r="A58" s="59">
        <f>A57+1</f>
        <v>44</v>
      </c>
      <c r="B58" s="6" t="s">
        <v>717</v>
      </c>
      <c r="C58" s="5">
        <f>SUM(M58:O58)</f>
        <v>371202.52</v>
      </c>
      <c r="D58" s="5">
        <f>SUM(Q58:S58)</f>
        <v>330346.96000000002</v>
      </c>
      <c r="E58" s="5"/>
      <c r="F58" s="5"/>
      <c r="G58" s="5">
        <f>ROUND(SUM(C58:F58)/2,0)</f>
        <v>350775</v>
      </c>
      <c r="H58" s="5"/>
      <c r="I58" s="5">
        <f>(M58+Q58)/2</f>
        <v>0</v>
      </c>
      <c r="J58" s="5">
        <f>(N58+R58)/2</f>
        <v>350774.74</v>
      </c>
      <c r="K58" s="5">
        <f>(O58+S58)/2</f>
        <v>0</v>
      </c>
      <c r="L58" s="5"/>
      <c r="M58" s="27">
        <f>SUMIF(APCO_1901001!$A$53:$A$115,$B58,APCO_1901001!$K$53:$K$115)</f>
        <v>0</v>
      </c>
      <c r="N58" s="27">
        <f>SUMIF(APCO_1901001!$A$116:$A$149,$B58,APCO_1901001!$K$116:$K$149)</f>
        <v>371202.52</v>
      </c>
      <c r="O58" s="27">
        <f>SUMIF(APCO_1901001!$A$3:$A$52,$B58,APCO_1901001!$K$3:$K$52)</f>
        <v>0</v>
      </c>
      <c r="P58" s="5"/>
      <c r="Q58" s="27">
        <f>SUMIF(APCO_1901001!$A$53:$A$115,$B58,APCO_1901001!$L$53:$L$115)</f>
        <v>0</v>
      </c>
      <c r="R58" s="27">
        <f>SUMIF(APCO_1901001!$A$116:$A$149,$B58,APCO_1901001!$L$116:$L$149)</f>
        <v>330346.96000000002</v>
      </c>
      <c r="S58" s="27">
        <f>SUMIF(APCO_1901001!$A$3:$A$52,$B58,APCO_1901001!$L$3:$L$52)</f>
        <v>0</v>
      </c>
      <c r="T58" s="5"/>
      <c r="U58" s="5"/>
      <c r="V58" s="5"/>
      <c r="W58" s="5"/>
      <c r="X58" s="5"/>
      <c r="Y58" s="5"/>
      <c r="Z58" s="2"/>
      <c r="AA58" s="2"/>
    </row>
    <row r="59" spans="1:27" x14ac:dyDescent="0.25">
      <c r="A59" s="59">
        <f>A58+1</f>
        <v>45</v>
      </c>
      <c r="B59" s="6" t="s">
        <v>716</v>
      </c>
      <c r="C59" s="5">
        <f>SUM(M59:O59)</f>
        <v>0</v>
      </c>
      <c r="D59" s="5">
        <f>SUM(Q59:S59)</f>
        <v>0</v>
      </c>
      <c r="E59" s="5"/>
      <c r="F59" s="5"/>
      <c r="G59" s="5">
        <f>ROUND(SUM(C59:F59)/2,0)</f>
        <v>0</v>
      </c>
      <c r="H59" s="5"/>
      <c r="I59" s="5">
        <f>(M59+Q59)/2</f>
        <v>0</v>
      </c>
      <c r="J59" s="5">
        <f>(N59+R59)/2</f>
        <v>0</v>
      </c>
      <c r="K59" s="5">
        <f>(O59+S59)/2</f>
        <v>0</v>
      </c>
      <c r="L59" s="5"/>
      <c r="M59" s="27">
        <f>SUMIF(APCO_1901001!$A$53:$A$115,$B59,APCO_1901001!$K$53:$K$115)</f>
        <v>0</v>
      </c>
      <c r="N59" s="27">
        <f>SUMIF(APCO_1901001!$A$116:$A$149,$B59,APCO_1901001!$K$116:$K$149)</f>
        <v>0</v>
      </c>
      <c r="O59" s="27">
        <f>SUMIF(APCO_1901001!$A$3:$A$52,$B59,APCO_1901001!$K$3:$K$52)</f>
        <v>0</v>
      </c>
      <c r="P59" s="5"/>
      <c r="Q59" s="27">
        <f>SUMIF(APCO_1901001!$A$53:$A$115,$B59,APCO_1901001!$L$53:$L$115)</f>
        <v>0</v>
      </c>
      <c r="R59" s="27">
        <f>SUMIF(APCO_1901001!$A$116:$A$149,$B59,APCO_1901001!$L$116:$L$149)</f>
        <v>0</v>
      </c>
      <c r="S59" s="27">
        <f>SUMIF(APCO_1901001!$A$3:$A$52,$B59,APCO_1901001!$L$3:$L$52)</f>
        <v>0</v>
      </c>
      <c r="T59" s="5"/>
      <c r="U59" s="5"/>
      <c r="V59" s="5"/>
      <c r="W59" s="5"/>
      <c r="X59" s="5"/>
      <c r="Y59" s="5"/>
      <c r="Z59" s="2"/>
      <c r="AA59" s="2"/>
    </row>
    <row r="60" spans="1:27" x14ac:dyDescent="0.25">
      <c r="A60" s="59">
        <f>A59+1</f>
        <v>46</v>
      </c>
      <c r="B60" s="6" t="s">
        <v>715</v>
      </c>
      <c r="C60" s="5">
        <f>SUM(M60:O60)</f>
        <v>13422</v>
      </c>
      <c r="D60" s="5">
        <f>SUM(Q60:S60)</f>
        <v>13325.7</v>
      </c>
      <c r="E60" s="5"/>
      <c r="F60" s="5"/>
      <c r="G60" s="5">
        <f>ROUND(SUM(C60:F60)/2,0)</f>
        <v>13374</v>
      </c>
      <c r="H60" s="5"/>
      <c r="I60" s="5">
        <f>(M60+Q60)/2</f>
        <v>13373.85</v>
      </c>
      <c r="J60" s="5">
        <f>(N60+R60)/2</f>
        <v>0</v>
      </c>
      <c r="K60" s="5">
        <f>(O60+S60)/2</f>
        <v>0</v>
      </c>
      <c r="L60" s="5"/>
      <c r="M60" s="27">
        <f>SUMIF(APCO_1901001!$A$53:$A$115,$B60,APCO_1901001!$K$53:$K$115)</f>
        <v>13422</v>
      </c>
      <c r="N60" s="27">
        <f>SUMIF(APCO_1901001!$A$116:$A$149,$B60,APCO_1901001!$K$116:$K$149)</f>
        <v>0</v>
      </c>
      <c r="O60" s="27">
        <f>SUMIF(APCO_1901001!$A$3:$A$52,$B60,APCO_1901001!$K$3:$K$52)</f>
        <v>0</v>
      </c>
      <c r="P60" s="5"/>
      <c r="Q60" s="27">
        <f>SUMIF(APCO_1901001!$A$53:$A$115,$B60,APCO_1901001!$L$53:$L$115)</f>
        <v>13325.7</v>
      </c>
      <c r="R60" s="27">
        <f>SUMIF(APCO_1901001!$A$116:$A$149,$B60,APCO_1901001!$L$116:$L$149)</f>
        <v>0</v>
      </c>
      <c r="S60" s="27">
        <f>SUMIF(APCO_1901001!$A$3:$A$52,$B60,APCO_1901001!$L$3:$L$52)</f>
        <v>0</v>
      </c>
      <c r="T60" s="5"/>
      <c r="U60" s="5"/>
      <c r="V60" s="5"/>
      <c r="W60" s="5"/>
      <c r="X60" s="5"/>
      <c r="Y60" s="5"/>
      <c r="Z60" s="2"/>
      <c r="AA60" s="2"/>
    </row>
    <row r="61" spans="1:27" x14ac:dyDescent="0.25">
      <c r="A61" s="59">
        <f>A60+1</f>
        <v>47</v>
      </c>
      <c r="B61" s="6" t="s">
        <v>714</v>
      </c>
      <c r="C61" s="5">
        <f>SUM(M61:O61)</f>
        <v>15660</v>
      </c>
      <c r="D61" s="5">
        <f>SUM(Q61:S61)</f>
        <v>15547.64</v>
      </c>
      <c r="E61" s="5"/>
      <c r="F61" s="5"/>
      <c r="G61" s="5">
        <f>ROUND(SUM(C61:F61)/2,0)</f>
        <v>15604</v>
      </c>
      <c r="H61" s="5"/>
      <c r="I61" s="5">
        <f>(M61+Q61)/2</f>
        <v>15603.82</v>
      </c>
      <c r="J61" s="5">
        <f>(N61+R61)/2</f>
        <v>0</v>
      </c>
      <c r="K61" s="5">
        <f>(O61+S61)/2</f>
        <v>0</v>
      </c>
      <c r="L61" s="5"/>
      <c r="M61" s="27">
        <f>SUMIF(APCO_1901001!$A$53:$A$115,$B61,APCO_1901001!$K$53:$K$115)</f>
        <v>15660</v>
      </c>
      <c r="N61" s="27">
        <f>SUMIF(APCO_1901001!$A$116:$A$149,$B61,APCO_1901001!$K$116:$K$149)</f>
        <v>0</v>
      </c>
      <c r="O61" s="27">
        <f>SUMIF(APCO_1901001!$A$3:$A$52,$B61,APCO_1901001!$K$3:$K$52)</f>
        <v>0</v>
      </c>
      <c r="P61" s="5"/>
      <c r="Q61" s="27">
        <f>SUMIF(APCO_1901001!$A$53:$A$115,$B61,APCO_1901001!$L$53:$L$115)</f>
        <v>15547.64</v>
      </c>
      <c r="R61" s="27">
        <f>SUMIF(APCO_1901001!$A$116:$A$149,$B61,APCO_1901001!$L$116:$L$149)</f>
        <v>0</v>
      </c>
      <c r="S61" s="27">
        <f>SUMIF(APCO_1901001!$A$3:$A$52,$B61,APCO_1901001!$L$3:$L$52)</f>
        <v>0</v>
      </c>
      <c r="T61" s="5"/>
      <c r="U61" s="5"/>
      <c r="V61" s="5"/>
      <c r="W61" s="5"/>
      <c r="X61" s="5"/>
      <c r="Y61" s="5"/>
      <c r="Z61" s="2"/>
      <c r="AA61" s="2"/>
    </row>
    <row r="62" spans="1:27" x14ac:dyDescent="0.25">
      <c r="A62" s="59">
        <f>A61+1</f>
        <v>48</v>
      </c>
      <c r="B62" s="6" t="s">
        <v>713</v>
      </c>
      <c r="C62" s="5">
        <f>SUM(M62:O62)</f>
        <v>99325</v>
      </c>
      <c r="D62" s="5">
        <f>SUM(Q62:S62)</f>
        <v>98612.37</v>
      </c>
      <c r="E62" s="5"/>
      <c r="F62" s="5"/>
      <c r="G62" s="5">
        <f>ROUND(SUM(C62:F62)/2,0)</f>
        <v>98969</v>
      </c>
      <c r="H62" s="5"/>
      <c r="I62" s="5">
        <f>(M62+Q62)/2</f>
        <v>98968.684999999998</v>
      </c>
      <c r="J62" s="5">
        <f>(N62+R62)/2</f>
        <v>0</v>
      </c>
      <c r="K62" s="5">
        <f>(O62+S62)/2</f>
        <v>0</v>
      </c>
      <c r="L62" s="5"/>
      <c r="M62" s="27">
        <f>SUMIF(APCO_1901001!$A$53:$A$115,$B62,APCO_1901001!$K$53:$K$115)</f>
        <v>99325</v>
      </c>
      <c r="N62" s="27">
        <f>SUMIF(APCO_1901001!$A$116:$A$149,$B62,APCO_1901001!$K$116:$K$149)</f>
        <v>0</v>
      </c>
      <c r="O62" s="27">
        <f>SUMIF(APCO_1901001!$A$3:$A$52,$B62,APCO_1901001!$K$3:$K$52)</f>
        <v>0</v>
      </c>
      <c r="P62" s="5"/>
      <c r="Q62" s="27">
        <f>SUMIF(APCO_1901001!$A$53:$A$115,$B62,APCO_1901001!$L$53:$L$115)</f>
        <v>98612.37</v>
      </c>
      <c r="R62" s="27">
        <f>SUMIF(APCO_1901001!$A$116:$A$149,$B62,APCO_1901001!$L$116:$L$149)</f>
        <v>0</v>
      </c>
      <c r="S62" s="27">
        <f>SUMIF(APCO_1901001!$A$3:$A$52,$B62,APCO_1901001!$L$3:$L$52)</f>
        <v>0</v>
      </c>
      <c r="T62" s="5"/>
      <c r="U62" s="5"/>
      <c r="V62" s="5"/>
      <c r="W62" s="5"/>
      <c r="X62" s="5"/>
      <c r="Y62" s="5"/>
      <c r="Z62" s="2"/>
      <c r="AA62" s="2"/>
    </row>
    <row r="63" spans="1:27" x14ac:dyDescent="0.25">
      <c r="A63" s="59">
        <f>A62+1</f>
        <v>49</v>
      </c>
      <c r="B63" s="6" t="s">
        <v>712</v>
      </c>
      <c r="C63" s="5">
        <f>SUM(M63:O63)</f>
        <v>6218</v>
      </c>
      <c r="D63" s="5">
        <f>SUM(Q63:S63)</f>
        <v>6173.39</v>
      </c>
      <c r="E63" s="5"/>
      <c r="F63" s="5"/>
      <c r="G63" s="5">
        <f>ROUND(SUM(C63:F63)/2,0)</f>
        <v>6196</v>
      </c>
      <c r="H63" s="5"/>
      <c r="I63" s="5">
        <f>(M63+Q63)/2</f>
        <v>6195.6949999999997</v>
      </c>
      <c r="J63" s="5">
        <f>(N63+R63)/2</f>
        <v>0</v>
      </c>
      <c r="K63" s="5">
        <f>(O63+S63)/2</f>
        <v>0</v>
      </c>
      <c r="L63" s="5"/>
      <c r="M63" s="27">
        <f>SUMIF(APCO_1901001!$A$53:$A$115,$B63,APCO_1901001!$K$53:$K$115)</f>
        <v>6218</v>
      </c>
      <c r="N63" s="27">
        <f>SUMIF(APCO_1901001!$A$116:$A$149,$B63,APCO_1901001!$K$116:$K$149)</f>
        <v>0</v>
      </c>
      <c r="O63" s="27">
        <f>SUMIF(APCO_1901001!$A$3:$A$52,$B63,APCO_1901001!$K$3:$K$52)</f>
        <v>0</v>
      </c>
      <c r="P63" s="5"/>
      <c r="Q63" s="27">
        <f>SUMIF(APCO_1901001!$A$53:$A$115,$B63,APCO_1901001!$L$53:$L$115)</f>
        <v>6173.39</v>
      </c>
      <c r="R63" s="27">
        <f>SUMIF(APCO_1901001!$A$116:$A$149,$B63,APCO_1901001!$L$116:$L$149)</f>
        <v>0</v>
      </c>
      <c r="S63" s="27">
        <f>SUMIF(APCO_1901001!$A$3:$A$52,$B63,APCO_1901001!$L$3:$L$52)</f>
        <v>0</v>
      </c>
      <c r="T63" s="5"/>
      <c r="U63" s="5"/>
      <c r="V63" s="5"/>
      <c r="W63" s="5"/>
      <c r="X63" s="5"/>
      <c r="Y63" s="5"/>
      <c r="Z63" s="2"/>
      <c r="AA63" s="2"/>
    </row>
    <row r="64" spans="1:27" x14ac:dyDescent="0.25">
      <c r="A64" s="59">
        <f>A63+1</f>
        <v>50</v>
      </c>
      <c r="B64" s="50" t="s">
        <v>711</v>
      </c>
      <c r="C64" s="5">
        <f>SUM(M64:O64)</f>
        <v>160441</v>
      </c>
      <c r="D64" s="5">
        <f>SUM(Q64:S64)</f>
        <v>160441</v>
      </c>
      <c r="E64" s="5"/>
      <c r="F64" s="5"/>
      <c r="G64" s="5">
        <f>ROUND(SUM(C64:F64)/2,0)</f>
        <v>160441</v>
      </c>
      <c r="H64" s="5"/>
      <c r="I64" s="5">
        <f>(M64+Q64)/2</f>
        <v>160441</v>
      </c>
      <c r="J64" s="5">
        <f>(N64+R64)/2</f>
        <v>0</v>
      </c>
      <c r="K64" s="5">
        <f>(O64+S64)/2</f>
        <v>0</v>
      </c>
      <c r="L64" s="5"/>
      <c r="M64" s="27">
        <f>SUMIF(APCO_1901001!$A$53:$A$115,$B64,APCO_1901001!$K$53:$K$115)</f>
        <v>160441</v>
      </c>
      <c r="N64" s="27">
        <f>SUMIF(APCO_1901001!$A$116:$A$149,$B64,APCO_1901001!$K$116:$K$149)</f>
        <v>0</v>
      </c>
      <c r="O64" s="27">
        <f>SUMIF(APCO_1901001!$A$3:$A$52,$B64,APCO_1901001!$K$3:$K$52)</f>
        <v>0</v>
      </c>
      <c r="P64" s="5"/>
      <c r="Q64" s="27">
        <f>SUMIF(APCO_1901001!$A$53:$A$115,$B64,APCO_1901001!$L$53:$L$115)</f>
        <v>160441</v>
      </c>
      <c r="R64" s="27">
        <f>SUMIF(APCO_1901001!$A$116:$A$149,$B64,APCO_1901001!$L$116:$L$149)</f>
        <v>0</v>
      </c>
      <c r="S64" s="27">
        <f>SUMIF(APCO_1901001!$A$3:$A$52,$B64,APCO_1901001!$L$3:$L$52)</f>
        <v>0</v>
      </c>
      <c r="T64" s="5"/>
      <c r="U64" s="5"/>
      <c r="V64" s="5"/>
      <c r="W64" s="5"/>
      <c r="X64" s="5"/>
      <c r="Y64" s="5"/>
      <c r="Z64" s="2"/>
      <c r="AA64" s="2"/>
    </row>
    <row r="65" spans="1:27" x14ac:dyDescent="0.25">
      <c r="A65" s="59">
        <f>A64+1</f>
        <v>51</v>
      </c>
      <c r="B65" s="6" t="s">
        <v>710</v>
      </c>
      <c r="C65" s="5">
        <f>SUM(M65:O65)</f>
        <v>380022.85</v>
      </c>
      <c r="D65" s="5">
        <f>SUM(Q65:S65)</f>
        <v>380022.85</v>
      </c>
      <c r="E65" s="5"/>
      <c r="F65" s="5"/>
      <c r="G65" s="5">
        <f>ROUND(SUM(C65:F65)/2,0)</f>
        <v>380023</v>
      </c>
      <c r="H65" s="5"/>
      <c r="I65" s="5">
        <f>(M65+Q65)/2</f>
        <v>380022.85</v>
      </c>
      <c r="J65" s="5">
        <f>(N65+R65)/2</f>
        <v>0</v>
      </c>
      <c r="K65" s="5">
        <f>(O65+S65)/2</f>
        <v>0</v>
      </c>
      <c r="L65" s="5"/>
      <c r="M65" s="27">
        <f>SUMIF(APCO_1901001!$A$53:$A$115,$B65,APCO_1901001!$K$53:$K$115)</f>
        <v>380022.85</v>
      </c>
      <c r="N65" s="27">
        <f>SUMIF(APCO_1901001!$A$116:$A$149,$B65,APCO_1901001!$K$116:$K$149)</f>
        <v>0</v>
      </c>
      <c r="O65" s="27">
        <f>SUMIF(APCO_1901001!$A$3:$A$52,$B65,APCO_1901001!$K$3:$K$52)</f>
        <v>0</v>
      </c>
      <c r="P65" s="5"/>
      <c r="Q65" s="27">
        <f>SUMIF(APCO_1901001!$A$53:$A$115,$B65,APCO_1901001!$L$53:$L$115)</f>
        <v>380022.85</v>
      </c>
      <c r="R65" s="27">
        <f>SUMIF(APCO_1901001!$A$116:$A$149,$B65,APCO_1901001!$L$116:$L$149)</f>
        <v>0</v>
      </c>
      <c r="S65" s="27">
        <f>SUMIF(APCO_1901001!$A$3:$A$52,$B65,APCO_1901001!$L$3:$L$52)</f>
        <v>0</v>
      </c>
      <c r="T65" s="5"/>
      <c r="U65" s="5"/>
      <c r="V65" s="5"/>
      <c r="W65" s="5"/>
      <c r="X65" s="5"/>
      <c r="Y65" s="5"/>
      <c r="Z65" s="2"/>
      <c r="AA65" s="2"/>
    </row>
    <row r="66" spans="1:27" x14ac:dyDescent="0.25">
      <c r="A66" s="59">
        <f>A65+1</f>
        <v>52</v>
      </c>
      <c r="B66" s="6" t="s">
        <v>709</v>
      </c>
      <c r="C66" s="5">
        <f>SUM(M66:O66)</f>
        <v>-125145</v>
      </c>
      <c r="D66" s="5">
        <f>SUM(Q66:S66)</f>
        <v>-125145</v>
      </c>
      <c r="E66" s="5"/>
      <c r="F66" s="5"/>
      <c r="G66" s="5">
        <f>ROUND(SUM(C66:F66)/2,0)</f>
        <v>-125145</v>
      </c>
      <c r="H66" s="5"/>
      <c r="I66" s="5">
        <f>(M66+Q66)/2</f>
        <v>-125145</v>
      </c>
      <c r="J66" s="5">
        <f>(N66+R66)/2</f>
        <v>0</v>
      </c>
      <c r="K66" s="5">
        <f>(O66+S66)/2</f>
        <v>0</v>
      </c>
      <c r="L66" s="5"/>
      <c r="M66" s="27">
        <f>SUMIF(APCO_1901001!$A$53:$A$115,$B66,APCO_1901001!$K$53:$K$115)</f>
        <v>-125145</v>
      </c>
      <c r="N66" s="27">
        <f>SUMIF(APCO_1901001!$A$116:$A$149,$B66,APCO_1901001!$K$116:$K$149)</f>
        <v>0</v>
      </c>
      <c r="O66" s="27">
        <f>SUMIF(APCO_1901001!$A$3:$A$52,$B66,APCO_1901001!$K$3:$K$52)</f>
        <v>0</v>
      </c>
      <c r="P66" s="5"/>
      <c r="Q66" s="27">
        <f>SUMIF(APCO_1901001!$A$53:$A$115,$B66,APCO_1901001!$L$53:$L$115)</f>
        <v>-125145</v>
      </c>
      <c r="R66" s="27">
        <f>SUMIF(APCO_1901001!$A$116:$A$149,$B66,APCO_1901001!$L$116:$L$149)</f>
        <v>0</v>
      </c>
      <c r="S66" s="27">
        <f>SUMIF(APCO_1901001!$A$3:$A$52,$B66,APCO_1901001!$L$3:$L$52)</f>
        <v>0</v>
      </c>
      <c r="T66" s="5"/>
      <c r="U66" s="5"/>
      <c r="V66" s="5"/>
      <c r="W66" s="5"/>
      <c r="X66" s="5"/>
      <c r="Y66" s="5"/>
      <c r="Z66" s="2"/>
      <c r="AA66" s="2"/>
    </row>
    <row r="67" spans="1:27" x14ac:dyDescent="0.25">
      <c r="A67" s="59">
        <f>A66+1</f>
        <v>53</v>
      </c>
      <c r="B67" s="6" t="s">
        <v>708</v>
      </c>
      <c r="C67" s="5">
        <f>SUM(M67:O67)</f>
        <v>724476.38</v>
      </c>
      <c r="D67" s="5">
        <f>SUM(Q67:S67)</f>
        <v>663751.01</v>
      </c>
      <c r="E67" s="5"/>
      <c r="F67" s="5"/>
      <c r="G67" s="5">
        <f>ROUND(SUM(C67:F67)/2,0)</f>
        <v>694114</v>
      </c>
      <c r="H67" s="5"/>
      <c r="I67" s="5">
        <f>(M67+Q67)/2</f>
        <v>0</v>
      </c>
      <c r="J67" s="5">
        <f>(N67+R67)/2</f>
        <v>0</v>
      </c>
      <c r="K67" s="5">
        <f>(O67+S67)/2</f>
        <v>694113.69500000007</v>
      </c>
      <c r="L67" s="5"/>
      <c r="M67" s="27">
        <f>SUMIF(APCO_1901001!$A$53:$A$115,$B67,APCO_1901001!$K$53:$K$115)</f>
        <v>0</v>
      </c>
      <c r="N67" s="27">
        <f>SUMIF(APCO_1901001!$A$116:$A$149,$B67,APCO_1901001!$K$116:$K$149)</f>
        <v>0</v>
      </c>
      <c r="O67" s="27">
        <f>SUMIF(APCO_1901001!$A$3:$A$52,$B67,APCO_1901001!$K$3:$K$52)</f>
        <v>724476.38</v>
      </c>
      <c r="P67" s="5"/>
      <c r="Q67" s="27">
        <f>SUMIF(APCO_1901001!$A$53:$A$115,$B67,APCO_1901001!$L$53:$L$115)</f>
        <v>0</v>
      </c>
      <c r="R67" s="27">
        <f>SUMIF(APCO_1901001!$A$116:$A$149,$B67,APCO_1901001!$L$116:$L$149)</f>
        <v>0</v>
      </c>
      <c r="S67" s="27">
        <f>SUMIF(APCO_1901001!$A$3:$A$52,$B67,APCO_1901001!$L$3:$L$52)</f>
        <v>663751.01</v>
      </c>
      <c r="T67" s="5"/>
      <c r="U67" s="5"/>
      <c r="V67" s="5"/>
      <c r="W67" s="5"/>
      <c r="X67" s="5"/>
      <c r="Y67" s="5"/>
      <c r="Z67" s="2"/>
      <c r="AA67" s="2"/>
    </row>
    <row r="68" spans="1:27" x14ac:dyDescent="0.25">
      <c r="A68" s="59">
        <f>A67+1</f>
        <v>54</v>
      </c>
      <c r="B68" s="6" t="s">
        <v>707</v>
      </c>
      <c r="C68" s="5">
        <f>SUM(M68:O68)</f>
        <v>451167.98</v>
      </c>
      <c r="D68" s="5">
        <f>SUM(Q68:S68)</f>
        <v>386715.49</v>
      </c>
      <c r="E68" s="5"/>
      <c r="F68" s="5"/>
      <c r="G68" s="5">
        <f>ROUND(SUM(C68:F68)/2,0)</f>
        <v>418942</v>
      </c>
      <c r="H68" s="5"/>
      <c r="I68" s="5">
        <f>(M68+Q68)/2</f>
        <v>0</v>
      </c>
      <c r="J68" s="5">
        <f>(N68+R68)/2</f>
        <v>418941.73499999999</v>
      </c>
      <c r="K68" s="5">
        <f>(O68+S68)/2</f>
        <v>0</v>
      </c>
      <c r="L68" s="5"/>
      <c r="M68" s="27">
        <f>SUMIF(APCO_1901001!$A$53:$A$115,$B68,APCO_1901001!$K$53:$K$115)</f>
        <v>0</v>
      </c>
      <c r="N68" s="27">
        <f>SUMIF(APCO_1901001!$A$116:$A$149,$B68,APCO_1901001!$K$116:$K$149)</f>
        <v>451167.98</v>
      </c>
      <c r="O68" s="27">
        <f>SUMIF(APCO_1901001!$A$3:$A$52,$B68,APCO_1901001!$K$3:$K$52)</f>
        <v>0</v>
      </c>
      <c r="P68" s="5"/>
      <c r="Q68" s="27">
        <f>SUMIF(APCO_1901001!$A$53:$A$115,$B68,APCO_1901001!$L$53:$L$115)</f>
        <v>0</v>
      </c>
      <c r="R68" s="27">
        <f>SUMIF(APCO_1901001!$A$116:$A$149,$B68,APCO_1901001!$L$116:$L$149)</f>
        <v>386715.49</v>
      </c>
      <c r="S68" s="27">
        <f>SUMIF(APCO_1901001!$A$3:$A$52,$B68,APCO_1901001!$L$3:$L$52)</f>
        <v>0</v>
      </c>
      <c r="T68" s="5"/>
      <c r="U68" s="5"/>
      <c r="V68" s="5"/>
      <c r="W68" s="5"/>
      <c r="X68" s="5"/>
      <c r="Y68" s="5"/>
      <c r="Z68" s="2"/>
      <c r="AA68" s="2"/>
    </row>
    <row r="69" spans="1:27" x14ac:dyDescent="0.25">
      <c r="A69" s="59">
        <f>A68+1</f>
        <v>55</v>
      </c>
      <c r="B69" s="6" t="s">
        <v>706</v>
      </c>
      <c r="C69" s="5">
        <f>SUM(M69:O69)</f>
        <v>2927476.6</v>
      </c>
      <c r="D69" s="5">
        <f>SUM(Q69:S69)</f>
        <v>316477.84000000003</v>
      </c>
      <c r="E69" s="5"/>
      <c r="F69" s="5"/>
      <c r="G69" s="5">
        <f>ROUND(SUM(C69:F69)/2,0)</f>
        <v>1621977</v>
      </c>
      <c r="H69" s="5"/>
      <c r="I69" s="5">
        <f>(M69+Q69)/2</f>
        <v>1621977.22</v>
      </c>
      <c r="J69" s="5">
        <f>(N69+R69)/2</f>
        <v>0</v>
      </c>
      <c r="K69" s="5">
        <f>(O69+S69)/2</f>
        <v>0</v>
      </c>
      <c r="L69" s="5"/>
      <c r="M69" s="27">
        <f>SUMIF(APCO_1901001!$A$53:$A$115,$B69,APCO_1901001!$K$53:$K$115)</f>
        <v>2927476.6</v>
      </c>
      <c r="N69" s="27">
        <f>SUMIF(APCO_1901001!$A$116:$A$149,$B69,APCO_1901001!$K$116:$K$149)</f>
        <v>0</v>
      </c>
      <c r="O69" s="27">
        <f>SUMIF(APCO_1901001!$A$3:$A$52,$B69,APCO_1901001!$K$3:$K$52)</f>
        <v>0</v>
      </c>
      <c r="P69" s="5"/>
      <c r="Q69" s="27">
        <f>SUMIF(APCO_1901001!$A$53:$A$115,$B69,APCO_1901001!$L$53:$L$115)</f>
        <v>316477.84000000003</v>
      </c>
      <c r="R69" s="27">
        <f>SUMIF(APCO_1901001!$A$116:$A$149,$B69,APCO_1901001!$L$116:$L$149)</f>
        <v>0</v>
      </c>
      <c r="S69" s="27">
        <f>SUMIF(APCO_1901001!$A$3:$A$52,$B69,APCO_1901001!$L$3:$L$52)</f>
        <v>0</v>
      </c>
      <c r="T69" s="5"/>
      <c r="U69" s="5"/>
      <c r="V69" s="5"/>
      <c r="W69" s="5"/>
      <c r="X69" s="5"/>
      <c r="Y69" s="5"/>
      <c r="Z69" s="2"/>
      <c r="AA69" s="2"/>
    </row>
    <row r="70" spans="1:27" x14ac:dyDescent="0.25">
      <c r="A70" s="59">
        <f>A69+1</f>
        <v>56</v>
      </c>
      <c r="B70" s="6" t="s">
        <v>705</v>
      </c>
      <c r="C70" s="5">
        <f>SUM(M70:O70)</f>
        <v>1385418.65</v>
      </c>
      <c r="D70" s="5">
        <f>SUM(Q70:S70)</f>
        <v>1289671.25</v>
      </c>
      <c r="E70" s="5"/>
      <c r="F70" s="5"/>
      <c r="G70" s="5">
        <f>ROUND(SUM(C70:F70)/2,0)</f>
        <v>1337545</v>
      </c>
      <c r="H70" s="5"/>
      <c r="I70" s="5">
        <f>(M70+Q70)/2</f>
        <v>1337544.95</v>
      </c>
      <c r="J70" s="5">
        <f>(N70+R70)/2</f>
        <v>0</v>
      </c>
      <c r="K70" s="5">
        <f>(O70+S70)/2</f>
        <v>0</v>
      </c>
      <c r="L70" s="5"/>
      <c r="M70" s="27">
        <f>SUMIF(APCO_1901001!$A$53:$A$115,$B70,APCO_1901001!$K$53:$K$115)</f>
        <v>1385418.65</v>
      </c>
      <c r="N70" s="27">
        <f>SUMIF(APCO_1901001!$A$116:$A$149,$B70,APCO_1901001!$K$116:$K$149)</f>
        <v>0</v>
      </c>
      <c r="O70" s="27">
        <f>SUMIF(APCO_1901001!$A$3:$A$52,$B70,APCO_1901001!$K$3:$K$52)</f>
        <v>0</v>
      </c>
      <c r="P70" s="5"/>
      <c r="Q70" s="27">
        <f>SUMIF(APCO_1901001!$A$53:$A$115,$B70,APCO_1901001!$L$53:$L$115)</f>
        <v>1289671.25</v>
      </c>
      <c r="R70" s="27">
        <f>SUMIF(APCO_1901001!$A$116:$A$149,$B70,APCO_1901001!$L$116:$L$149)</f>
        <v>0</v>
      </c>
      <c r="S70" s="27">
        <f>SUMIF(APCO_1901001!$A$3:$A$52,$B70,APCO_1901001!$L$3:$L$52)</f>
        <v>0</v>
      </c>
      <c r="T70" s="5"/>
      <c r="U70" s="5"/>
      <c r="V70" s="5"/>
      <c r="W70" s="5"/>
      <c r="X70" s="5"/>
      <c r="Y70" s="5"/>
      <c r="Z70" s="2"/>
      <c r="AA70" s="2"/>
    </row>
    <row r="71" spans="1:27" x14ac:dyDescent="0.25">
      <c r="A71" s="59">
        <f>A70+1</f>
        <v>57</v>
      </c>
      <c r="B71" s="6" t="s">
        <v>704</v>
      </c>
      <c r="C71" s="5">
        <f>SUM(M71:O71)</f>
        <v>51023.1</v>
      </c>
      <c r="D71" s="5">
        <f>SUM(Q71:S71)</f>
        <v>22683.600000000002</v>
      </c>
      <c r="E71" s="5"/>
      <c r="F71" s="5"/>
      <c r="G71" s="5">
        <f>ROUND(SUM(C71:F71)/2,0)</f>
        <v>36853</v>
      </c>
      <c r="H71" s="5"/>
      <c r="I71" s="5">
        <f>(M71+Q71)/2</f>
        <v>432.35</v>
      </c>
      <c r="J71" s="5">
        <f>(N71+R71)/2</f>
        <v>-143.375</v>
      </c>
      <c r="K71" s="5">
        <f>(O71+S71)/2</f>
        <v>36564.375</v>
      </c>
      <c r="L71" s="5"/>
      <c r="M71" s="27">
        <f>SUMIF(APCO_1901001!$A$53:$A$115,$B71,APCO_1901001!$K$53:$K$115)</f>
        <v>1525.4</v>
      </c>
      <c r="N71" s="27">
        <f>SUMIF(APCO_1901001!$A$116:$A$149,$B71,APCO_1901001!$K$116:$K$149)</f>
        <v>-360.9</v>
      </c>
      <c r="O71" s="27">
        <f>SUMIF(APCO_1901001!$A$3:$A$52,$B71,APCO_1901001!$K$3:$K$52)</f>
        <v>49858.6</v>
      </c>
      <c r="P71" s="5"/>
      <c r="Q71" s="27">
        <f>SUMIF(APCO_1901001!$A$53:$A$115,$B71,APCO_1901001!$L$53:$L$115)</f>
        <v>-660.7</v>
      </c>
      <c r="R71" s="27">
        <f>SUMIF(APCO_1901001!$A$116:$A$149,$B71,APCO_1901001!$L$116:$L$149)</f>
        <v>74.150000000000006</v>
      </c>
      <c r="S71" s="27">
        <f>SUMIF(APCO_1901001!$A$3:$A$52,$B71,APCO_1901001!$L$3:$L$52)</f>
        <v>23270.15</v>
      </c>
      <c r="T71" s="5"/>
      <c r="U71" s="5"/>
      <c r="V71" s="5"/>
      <c r="W71" s="5"/>
      <c r="X71" s="5"/>
      <c r="Y71" s="5"/>
      <c r="Z71" s="2"/>
      <c r="AA71" s="2"/>
    </row>
    <row r="72" spans="1:27" x14ac:dyDescent="0.25">
      <c r="A72" s="59">
        <f>A71+1</f>
        <v>58</v>
      </c>
      <c r="B72" s="6" t="s">
        <v>703</v>
      </c>
      <c r="C72" s="5">
        <f>SUM(M72:O72)</f>
        <v>1385626.93</v>
      </c>
      <c r="D72" s="5">
        <f>SUM(Q72:S72)</f>
        <v>1367035.25</v>
      </c>
      <c r="E72" s="5"/>
      <c r="F72" s="5"/>
      <c r="G72" s="5">
        <f>ROUND(SUM(C72:F72)/2,0)</f>
        <v>1376331</v>
      </c>
      <c r="H72" s="5"/>
      <c r="I72" s="5">
        <f>(M72+Q72)/2</f>
        <v>0</v>
      </c>
      <c r="J72" s="5">
        <f>(N72+R72)/2</f>
        <v>1376331.0899999999</v>
      </c>
      <c r="K72" s="5">
        <f>(O72+S72)/2</f>
        <v>0</v>
      </c>
      <c r="L72" s="5"/>
      <c r="M72" s="27">
        <f>SUMIF(APCO_1901001!$A$53:$A$115,$B72,APCO_1901001!$K$53:$K$115)</f>
        <v>0</v>
      </c>
      <c r="N72" s="27">
        <f>SUMIF(APCO_1901001!$A$116:$A$149,$B72,APCO_1901001!$K$116:$K$149)</f>
        <v>1385626.93</v>
      </c>
      <c r="O72" s="27">
        <f>SUMIF(APCO_1901001!$A$3:$A$52,$B72,APCO_1901001!$K$3:$K$52)</f>
        <v>0</v>
      </c>
      <c r="P72" s="5"/>
      <c r="Q72" s="27">
        <f>SUMIF(APCO_1901001!$A$53:$A$115,$B72,APCO_1901001!$L$53:$L$115)</f>
        <v>0</v>
      </c>
      <c r="R72" s="27">
        <f>SUMIF(APCO_1901001!$A$116:$A$149,$B72,APCO_1901001!$L$116:$L$149)</f>
        <v>1367035.25</v>
      </c>
      <c r="S72" s="27">
        <f>SUMIF(APCO_1901001!$A$3:$A$52,$B72,APCO_1901001!$L$3:$L$52)</f>
        <v>0</v>
      </c>
      <c r="T72" s="5"/>
      <c r="U72" s="5"/>
      <c r="V72" s="5"/>
      <c r="W72" s="5"/>
      <c r="X72" s="5"/>
      <c r="Y72" s="5"/>
      <c r="Z72" s="2"/>
      <c r="AA72" s="2"/>
    </row>
    <row r="73" spans="1:27" x14ac:dyDescent="0.25">
      <c r="A73" s="59">
        <f>A72+1</f>
        <v>59</v>
      </c>
      <c r="B73" s="6" t="s">
        <v>702</v>
      </c>
      <c r="C73" s="5">
        <f>SUM(M73:O73)</f>
        <v>-3712600.95</v>
      </c>
      <c r="D73" s="5">
        <f>SUM(Q73:S73)</f>
        <v>-11597878.24</v>
      </c>
      <c r="E73" s="5"/>
      <c r="F73" s="5"/>
      <c r="G73" s="5">
        <f>ROUND(SUM(C73:F73)/2,0)</f>
        <v>-7655240</v>
      </c>
      <c r="H73" s="5"/>
      <c r="I73" s="5">
        <f>(M73+Q73)/2</f>
        <v>-3958544.2199999997</v>
      </c>
      <c r="J73" s="5">
        <f>(N73+R73)/2</f>
        <v>-613434.22499999998</v>
      </c>
      <c r="K73" s="5">
        <f>(O73+S73)/2</f>
        <v>-3083261.1500000004</v>
      </c>
      <c r="L73" s="5"/>
      <c r="M73" s="27">
        <f>SUMIF(APCO_1901001!$A$53:$A$115,$B73,APCO_1901001!$K$53:$K$115)</f>
        <v>-1920866.93</v>
      </c>
      <c r="N73" s="27">
        <f>SUMIF(APCO_1901001!$A$116:$A$149,$B73,APCO_1901001!$K$116:$K$149)</f>
        <v>-346402.17</v>
      </c>
      <c r="O73" s="27">
        <f>SUMIF(APCO_1901001!$A$3:$A$52,$B73,APCO_1901001!$K$3:$K$52)</f>
        <v>-1445331.85</v>
      </c>
      <c r="P73" s="5"/>
      <c r="Q73" s="27">
        <f>SUMIF(APCO_1901001!$A$53:$A$115,$B73,APCO_1901001!$L$53:$L$115)</f>
        <v>-5996221.5099999998</v>
      </c>
      <c r="R73" s="27">
        <f>SUMIF(APCO_1901001!$A$116:$A$149,$B73,APCO_1901001!$L$116:$L$149)</f>
        <v>-880466.28</v>
      </c>
      <c r="S73" s="27">
        <f>SUMIF(APCO_1901001!$A$3:$A$52,$B73,APCO_1901001!$L$3:$L$52)</f>
        <v>-4721190.45</v>
      </c>
      <c r="T73" s="5"/>
      <c r="U73" s="5"/>
      <c r="V73" s="5"/>
      <c r="W73" s="5"/>
      <c r="X73" s="5"/>
      <c r="Y73" s="5"/>
      <c r="Z73" s="2"/>
      <c r="AA73" s="2"/>
    </row>
    <row r="74" spans="1:27" x14ac:dyDescent="0.25">
      <c r="A74" s="59">
        <f>A73+1</f>
        <v>60</v>
      </c>
      <c r="B74" s="6" t="s">
        <v>701</v>
      </c>
      <c r="C74" s="5">
        <f>SUM(M74:O74)</f>
        <v>11569715.85</v>
      </c>
      <c r="D74" s="5">
        <f>SUM(Q74:S74)</f>
        <v>11520154.1</v>
      </c>
      <c r="E74" s="5"/>
      <c r="F74" s="5"/>
      <c r="G74" s="5">
        <f>ROUND(SUM(C74:F74)/2,0)</f>
        <v>11544935</v>
      </c>
      <c r="H74" s="5"/>
      <c r="I74" s="5">
        <f>(M74+Q74)/2</f>
        <v>5788645.625</v>
      </c>
      <c r="J74" s="5">
        <f>(N74+R74)/2</f>
        <v>523254.55</v>
      </c>
      <c r="K74" s="5">
        <f>(O74+S74)/2</f>
        <v>5233034.8</v>
      </c>
      <c r="L74" s="5"/>
      <c r="M74" s="27">
        <f>SUMIF(APCO_1901001!$A$53:$A$115,$B74,APCO_1901001!$K$53:$K$115)</f>
        <v>5813426.5</v>
      </c>
      <c r="N74" s="27">
        <f>SUMIF(APCO_1901001!$A$116:$A$149,$B74,APCO_1901001!$K$116:$K$149)</f>
        <v>523254.55</v>
      </c>
      <c r="O74" s="27">
        <f>SUMIF(APCO_1901001!$A$3:$A$52,$B74,APCO_1901001!$K$3:$K$52)</f>
        <v>5233034.8</v>
      </c>
      <c r="P74" s="5"/>
      <c r="Q74" s="27">
        <f>SUMIF(APCO_1901001!$A$53:$A$115,$B74,APCO_1901001!$L$53:$L$115)</f>
        <v>5763864.75</v>
      </c>
      <c r="R74" s="27">
        <f>SUMIF(APCO_1901001!$A$116:$A$149,$B74,APCO_1901001!$L$116:$L$149)</f>
        <v>523254.55</v>
      </c>
      <c r="S74" s="27">
        <f>SUMIF(APCO_1901001!$A$3:$A$52,$B74,APCO_1901001!$L$3:$L$52)</f>
        <v>5233034.8</v>
      </c>
      <c r="T74" s="5"/>
      <c r="U74" s="5"/>
      <c r="V74" s="5"/>
      <c r="W74" s="5"/>
      <c r="X74" s="5"/>
      <c r="Y74" s="5"/>
      <c r="Z74" s="2"/>
      <c r="AA74" s="2"/>
    </row>
    <row r="75" spans="1:27" x14ac:dyDescent="0.25">
      <c r="A75" s="59">
        <f>A74+1</f>
        <v>61</v>
      </c>
      <c r="B75" s="6" t="s">
        <v>700</v>
      </c>
      <c r="C75" s="5">
        <f>SUM(M75:O75)</f>
        <v>-246151.80000000002</v>
      </c>
      <c r="D75" s="5">
        <f>SUM(Q75:S75)</f>
        <v>2683388.75</v>
      </c>
      <c r="E75" s="5"/>
      <c r="F75" s="5"/>
      <c r="G75" s="5">
        <f>ROUND(SUM(C75:F75)/2,0)</f>
        <v>1218618</v>
      </c>
      <c r="H75" s="5"/>
      <c r="I75" s="5">
        <f>(M75+Q75)/2</f>
        <v>409673.54499999998</v>
      </c>
      <c r="J75" s="5">
        <f>(N75+R75)/2</f>
        <v>211817.86</v>
      </c>
      <c r="K75" s="5">
        <f>(O75+S75)/2</f>
        <v>597127.07000000007</v>
      </c>
      <c r="L75" s="5"/>
      <c r="M75" s="27">
        <f>SUMIF(APCO_1901001!$A$53:$A$115,$B75,APCO_1901001!$K$53:$K$115)</f>
        <v>-190438.76</v>
      </c>
      <c r="N75" s="27">
        <f>SUMIF(APCO_1901001!$A$116:$A$149,$B75,APCO_1901001!$K$116:$K$149)</f>
        <v>104325.35</v>
      </c>
      <c r="O75" s="27">
        <f>SUMIF(APCO_1901001!$A$3:$A$52,$B75,APCO_1901001!$K$3:$K$52)</f>
        <v>-160038.39000000001</v>
      </c>
      <c r="P75" s="5"/>
      <c r="Q75" s="27">
        <f>SUMIF(APCO_1901001!$A$53:$A$115,$B75,APCO_1901001!$L$53:$L$115)</f>
        <v>1009785.85</v>
      </c>
      <c r="R75" s="27">
        <f>SUMIF(APCO_1901001!$A$116:$A$149,$B75,APCO_1901001!$L$116:$L$149)</f>
        <v>319310.37</v>
      </c>
      <c r="S75" s="27">
        <f>SUMIF(APCO_1901001!$A$3:$A$52,$B75,APCO_1901001!$L$3:$L$52)</f>
        <v>1354292.53</v>
      </c>
      <c r="T75" s="5"/>
      <c r="U75" s="5"/>
      <c r="V75" s="5"/>
      <c r="W75" s="5"/>
      <c r="X75" s="5"/>
      <c r="Y75" s="5"/>
      <c r="Z75" s="2"/>
      <c r="AA75" s="2"/>
    </row>
    <row r="76" spans="1:27" x14ac:dyDescent="0.25">
      <c r="A76" s="59">
        <f>A75+1</f>
        <v>62</v>
      </c>
      <c r="B76" s="6" t="s">
        <v>699</v>
      </c>
      <c r="C76" s="5">
        <f>SUM(M76:O76)</f>
        <v>6894297.4299999997</v>
      </c>
      <c r="D76" s="5">
        <f>SUM(Q76:S76)</f>
        <v>6130909.5499999998</v>
      </c>
      <c r="E76" s="5"/>
      <c r="F76" s="5"/>
      <c r="G76" s="5">
        <f>ROUND(SUM(C76:F76)/2,0)</f>
        <v>6512603</v>
      </c>
      <c r="H76" s="5"/>
      <c r="I76" s="5">
        <f>(M76+Q76)/2</f>
        <v>2724804.7549999999</v>
      </c>
      <c r="J76" s="5">
        <f>(N76+R76)/2</f>
        <v>422376.08499999996</v>
      </c>
      <c r="K76" s="5">
        <f>(O76+S76)/2</f>
        <v>3365422.65</v>
      </c>
      <c r="L76" s="5"/>
      <c r="M76" s="27">
        <f>SUMIF(APCO_1901001!$A$53:$A$115,$B76,APCO_1901001!$K$53:$K$115)</f>
        <v>3064052.38</v>
      </c>
      <c r="N76" s="27">
        <f>SUMIF(APCO_1901001!$A$116:$A$149,$B76,APCO_1901001!$K$116:$K$149)</f>
        <v>521215.01</v>
      </c>
      <c r="O76" s="27">
        <f>SUMIF(APCO_1901001!$A$3:$A$52,$B76,APCO_1901001!$K$3:$K$52)</f>
        <v>3309030.04</v>
      </c>
      <c r="P76" s="5"/>
      <c r="Q76" s="27">
        <f>SUMIF(APCO_1901001!$A$53:$A$115,$B76,APCO_1901001!$L$53:$L$115)</f>
        <v>2385557.13</v>
      </c>
      <c r="R76" s="27">
        <f>SUMIF(APCO_1901001!$A$116:$A$149,$B76,APCO_1901001!$L$116:$L$149)</f>
        <v>323537.15999999997</v>
      </c>
      <c r="S76" s="27">
        <f>SUMIF(APCO_1901001!$A$3:$A$52,$B76,APCO_1901001!$L$3:$L$52)</f>
        <v>3421815.26</v>
      </c>
      <c r="T76" s="5"/>
      <c r="U76" s="5"/>
      <c r="V76" s="5"/>
      <c r="W76" s="5"/>
      <c r="X76" s="5"/>
      <c r="Y76" s="5"/>
      <c r="Z76" s="2"/>
      <c r="AA76" s="2"/>
    </row>
    <row r="77" spans="1:27" x14ac:dyDescent="0.25">
      <c r="A77" s="59">
        <f>A76+1</f>
        <v>63</v>
      </c>
      <c r="B77" s="60" t="s">
        <v>698</v>
      </c>
      <c r="C77" s="54">
        <f>SUM(M77:O77)</f>
        <v>45053649.780000001</v>
      </c>
      <c r="D77" s="54">
        <f>SUM(Q77:S77)</f>
        <v>40383655.340000004</v>
      </c>
      <c r="E77" s="54"/>
      <c r="F77" s="54"/>
      <c r="G77" s="54">
        <f>ROUND(SUM(C77:F77)/2,0)</f>
        <v>42718653</v>
      </c>
      <c r="H77" s="54"/>
      <c r="I77" s="54">
        <f>(M77+Q77)/2</f>
        <v>42368192.965000004</v>
      </c>
      <c r="J77" s="54">
        <f>(N77+R77)/2</f>
        <v>7918.46</v>
      </c>
      <c r="K77" s="54">
        <f>(O77+S77)/2</f>
        <v>342541.13500000001</v>
      </c>
      <c r="L77" s="54"/>
      <c r="M77" s="54">
        <f>SUMIF(APCO_1901001!$A$53:$A$115,$B77,APCO_1901001!$K$53:$K$115)</f>
        <v>44658522.789999999</v>
      </c>
      <c r="N77" s="54">
        <f>SUMIF(APCO_1901001!$A$116:$A$149,$B77,APCO_1901001!$K$116:$K$149)</f>
        <v>7676.9</v>
      </c>
      <c r="O77" s="54">
        <f>SUMIF(APCO_1901001!$A$3:$A$52,$B77,APCO_1901001!$K$3:$K$52)</f>
        <v>387450.09</v>
      </c>
      <c r="P77" s="54"/>
      <c r="Q77" s="54">
        <f>SUMIF(APCO_1901001!$A$53:$A$115,$B77,APCO_1901001!$L$53:$L$115)</f>
        <v>40077863.140000001</v>
      </c>
      <c r="R77" s="54">
        <f>SUMIF(APCO_1901001!$A$116:$A$149,$B77,APCO_1901001!$L$116:$L$149)</f>
        <v>8160.02</v>
      </c>
      <c r="S77" s="54">
        <f>SUMIF(APCO_1901001!$A$3:$A$52,$B77,APCO_1901001!$L$3:$L$52)</f>
        <v>297632.18</v>
      </c>
      <c r="T77" s="5"/>
      <c r="U77" s="5"/>
      <c r="V77" s="5"/>
      <c r="W77" s="5"/>
      <c r="X77" s="5"/>
      <c r="Y77" s="5"/>
      <c r="Z77" s="2"/>
      <c r="AA77" s="2"/>
    </row>
    <row r="78" spans="1:27" x14ac:dyDescent="0.25">
      <c r="A78" s="59">
        <f>A77+1</f>
        <v>64</v>
      </c>
      <c r="B78" s="60" t="s">
        <v>697</v>
      </c>
      <c r="C78" s="54">
        <f>SUM(M78:O78)</f>
        <v>4071513.35</v>
      </c>
      <c r="D78" s="54">
        <f>SUM(Q78:S78)</f>
        <v>4142846.25</v>
      </c>
      <c r="E78" s="54"/>
      <c r="F78" s="54"/>
      <c r="G78" s="54">
        <f>ROUND(SUM(C78:F78)/2,0)</f>
        <v>4107180</v>
      </c>
      <c r="H78" s="54"/>
      <c r="I78" s="54">
        <f>(M78+Q78)/2</f>
        <v>4107179.8</v>
      </c>
      <c r="J78" s="54">
        <f>(N78+R78)/2</f>
        <v>0</v>
      </c>
      <c r="K78" s="54">
        <f>(O78+S78)/2</f>
        <v>0</v>
      </c>
      <c r="L78" s="54"/>
      <c r="M78" s="54">
        <f>SUMIF(APCO_1901001!$A$53:$A$115,$B78,APCO_1901001!$K$53:$K$115)</f>
        <v>4071513.35</v>
      </c>
      <c r="N78" s="54">
        <f>SUMIF(APCO_1901001!$A$116:$A$149,$B78,APCO_1901001!$K$116:$K$149)</f>
        <v>0</v>
      </c>
      <c r="O78" s="54">
        <f>SUMIF(APCO_1901001!$A$3:$A$52,$B78,APCO_1901001!$K$3:$K$52)</f>
        <v>0</v>
      </c>
      <c r="P78" s="54"/>
      <c r="Q78" s="54">
        <f>SUMIF(APCO_1901001!$A$53:$A$115,$B78,APCO_1901001!$L$53:$L$115)</f>
        <v>4142846.25</v>
      </c>
      <c r="R78" s="54">
        <f>SUMIF(APCO_1901001!$A$116:$A$149,$B78,APCO_1901001!$L$116:$L$149)</f>
        <v>0</v>
      </c>
      <c r="S78" s="54">
        <f>SUMIF(APCO_1901001!$A$3:$A$52,$B78,APCO_1901001!$L$3:$L$52)</f>
        <v>0</v>
      </c>
      <c r="T78" s="5"/>
      <c r="U78" s="5"/>
      <c r="V78" s="5"/>
      <c r="W78" s="5"/>
      <c r="X78" s="5"/>
      <c r="Y78" s="5"/>
      <c r="Z78" s="2"/>
      <c r="AA78" s="2"/>
    </row>
    <row r="79" spans="1:27" x14ac:dyDescent="0.25">
      <c r="A79" s="59">
        <f>A78+1</f>
        <v>65</v>
      </c>
      <c r="B79" s="6" t="s">
        <v>696</v>
      </c>
      <c r="C79" s="5">
        <f>SUM(M79:O79)</f>
        <v>-5729453.3700000001</v>
      </c>
      <c r="D79" s="5">
        <f>SUM(Q79:S79)</f>
        <v>0</v>
      </c>
      <c r="E79" s="5"/>
      <c r="F79" s="5"/>
      <c r="G79" s="5">
        <f>ROUND(SUM(C79:F79)/2,0)</f>
        <v>-2864727</v>
      </c>
      <c r="H79" s="5"/>
      <c r="I79" s="5">
        <f>(M79+Q79)/2</f>
        <v>-1215399.77</v>
      </c>
      <c r="J79" s="5">
        <f>(N79+R79)/2</f>
        <v>-175170.95</v>
      </c>
      <c r="K79" s="5">
        <f>(O79+S79)/2</f>
        <v>-1474155.9650000001</v>
      </c>
      <c r="L79" s="5"/>
      <c r="M79" s="27">
        <f>SUMIF(APCO_1901001!$A$53:$A$115,$B79,APCO_1901001!$K$53:$K$115)</f>
        <v>-2430799.54</v>
      </c>
      <c r="N79" s="27">
        <f>SUMIF(APCO_1901001!$A$116:$A$149,$B79,APCO_1901001!$K$116:$K$149)</f>
        <v>-350341.9</v>
      </c>
      <c r="O79" s="27">
        <f>SUMIF(APCO_1901001!$A$3:$A$52,$B79,APCO_1901001!$K$3:$K$52)</f>
        <v>-2948311.93</v>
      </c>
      <c r="P79" s="5"/>
      <c r="Q79" s="27">
        <f>SUMIF(APCO_1901001!$A$53:$A$115,$B79,APCO_1901001!$L$53:$L$115)</f>
        <v>0</v>
      </c>
      <c r="R79" s="27">
        <f>SUMIF(APCO_1901001!$A$116:$A$149,$B79,APCO_1901001!$L$116:$L$149)</f>
        <v>0</v>
      </c>
      <c r="S79" s="27">
        <f>SUMIF(APCO_1901001!$A$3:$A$52,$B79,APCO_1901001!$L$3:$L$52)</f>
        <v>0</v>
      </c>
      <c r="T79" s="5"/>
      <c r="U79" s="5"/>
      <c r="V79" s="5"/>
      <c r="W79" s="5"/>
      <c r="X79" s="5"/>
      <c r="Y79" s="5"/>
      <c r="Z79" s="2"/>
      <c r="AA79" s="2"/>
    </row>
    <row r="80" spans="1:27" s="2" customFormat="1" x14ac:dyDescent="0.25">
      <c r="A80" s="59">
        <f>A79+1</f>
        <v>66</v>
      </c>
      <c r="B80" s="50" t="s">
        <v>695</v>
      </c>
      <c r="C80" s="5">
        <f>SUM(M80:O80)</f>
        <v>121212.84</v>
      </c>
      <c r="D80" s="5">
        <f>SUM(Q80:S80)</f>
        <v>121212.84</v>
      </c>
      <c r="E80" s="5"/>
      <c r="F80" s="5"/>
      <c r="G80" s="5">
        <f>ROUND(SUM(C80:F80)/2,0)</f>
        <v>121213</v>
      </c>
      <c r="H80" s="5"/>
      <c r="I80" s="5">
        <f>(M80+Q80)/2</f>
        <v>121212.84</v>
      </c>
      <c r="J80" s="5">
        <f>(N80+R80)/2</f>
        <v>0</v>
      </c>
      <c r="K80" s="5">
        <f>(O80+S80)/2</f>
        <v>0</v>
      </c>
      <c r="L80" s="5"/>
      <c r="M80" s="27">
        <f>SUMIF(APCO_1901001!$A$53:$A$115,$B80,APCO_1901001!$K$53:$K$115)</f>
        <v>121212.84</v>
      </c>
      <c r="N80" s="27">
        <f>SUMIF(APCO_1901001!$A$116:$A$149,$B80,APCO_1901001!$K$116:$K$149)</f>
        <v>0</v>
      </c>
      <c r="O80" s="27">
        <f>SUMIF(APCO_1901001!$A$3:$A$52,$B80,APCO_1901001!$K$3:$K$52)</f>
        <v>0</v>
      </c>
      <c r="P80" s="5"/>
      <c r="Q80" s="27">
        <f>SUMIF(APCO_1901001!$A$53:$A$115,$B80,APCO_1901001!$L$53:$L$115)</f>
        <v>121212.84</v>
      </c>
      <c r="R80" s="27">
        <f>SUMIF(APCO_1901001!$A$116:$A$149,$B80,APCO_1901001!$L$116:$L$149)</f>
        <v>0</v>
      </c>
      <c r="S80" s="27">
        <f>SUMIF(APCO_1901001!$A$3:$A$52,$B80,APCO_1901001!$L$3:$L$52)</f>
        <v>0</v>
      </c>
      <c r="T80" s="5"/>
      <c r="U80" s="5"/>
      <c r="V80" s="5"/>
      <c r="W80" s="5"/>
      <c r="X80" s="5"/>
      <c r="Y80" s="5"/>
    </row>
    <row r="81" spans="1:27" x14ac:dyDescent="0.25">
      <c r="A81" s="59">
        <f>A80+1</f>
        <v>67</v>
      </c>
      <c r="B81" s="6" t="s">
        <v>694</v>
      </c>
      <c r="C81" s="5">
        <f>SUM(M81:O81)</f>
        <v>99027125.349999994</v>
      </c>
      <c r="D81" s="5">
        <f>SUM(Q81:S81)</f>
        <v>95664271.450000003</v>
      </c>
      <c r="E81" s="5"/>
      <c r="F81" s="5"/>
      <c r="G81" s="5">
        <f>ROUND(SUM(C81:F81)/2,0)</f>
        <v>97345698</v>
      </c>
      <c r="H81" s="5"/>
      <c r="I81" s="5">
        <f>(M81+Q81)/2</f>
        <v>13482377.375</v>
      </c>
      <c r="J81" s="5">
        <f>(N81+R81)/2</f>
        <v>28899277.325000003</v>
      </c>
      <c r="K81" s="5">
        <f>(O81+S81)/2</f>
        <v>54964043.700000003</v>
      </c>
      <c r="L81" s="5"/>
      <c r="M81" s="27">
        <f>SUMIF(APCO_1901001!$A$53:$A$115,$B81,APCO_1901001!$K$53:$K$115)</f>
        <v>14651399.6</v>
      </c>
      <c r="N81" s="27">
        <f>SUMIF(APCO_1901001!$A$116:$A$149,$B81,APCO_1901001!$K$116:$K$149)</f>
        <v>29695808.550000001</v>
      </c>
      <c r="O81" s="27">
        <f>SUMIF(APCO_1901001!$A$3:$A$52,$B81,APCO_1901001!$K$3:$K$52)</f>
        <v>54679917.200000003</v>
      </c>
      <c r="P81" s="5"/>
      <c r="Q81" s="27">
        <f>SUMIF(APCO_1901001!$A$53:$A$115,$B81,APCO_1901001!$L$53:$L$115)</f>
        <v>12313355.15</v>
      </c>
      <c r="R81" s="27">
        <f>SUMIF(APCO_1901001!$A$116:$A$149,$B81,APCO_1901001!$L$116:$L$149)</f>
        <v>28102746.100000001</v>
      </c>
      <c r="S81" s="27">
        <f>SUMIF(APCO_1901001!$A$3:$A$52,$B81,APCO_1901001!$L$3:$L$52)</f>
        <v>55248170.200000003</v>
      </c>
      <c r="T81" s="5"/>
      <c r="U81" s="5"/>
      <c r="V81" s="5"/>
      <c r="W81" s="5"/>
      <c r="X81" s="5"/>
      <c r="Y81" s="5"/>
      <c r="Z81" s="2"/>
      <c r="AA81" s="2"/>
    </row>
    <row r="82" spans="1:27" x14ac:dyDescent="0.25">
      <c r="A82" s="59">
        <f>A81+1</f>
        <v>68</v>
      </c>
      <c r="B82" s="6" t="s">
        <v>693</v>
      </c>
      <c r="C82" s="5">
        <f>SUM(M82:O82)</f>
        <v>-17714.199999999997</v>
      </c>
      <c r="D82" s="5">
        <f>SUM(Q82:S82)</f>
        <v>-223541.85</v>
      </c>
      <c r="E82" s="5"/>
      <c r="F82" s="5"/>
      <c r="G82" s="5">
        <f>ROUND(SUM(C82:F82)/2,0)</f>
        <v>-120628</v>
      </c>
      <c r="H82" s="5"/>
      <c r="I82" s="5">
        <f>(M82+Q82)/2</f>
        <v>-82917.45</v>
      </c>
      <c r="J82" s="5">
        <f>(N82+R82)/2</f>
        <v>-14958.125</v>
      </c>
      <c r="K82" s="5">
        <f>(O82+S82)/2</f>
        <v>-22752.45</v>
      </c>
      <c r="L82" s="5"/>
      <c r="M82" s="27">
        <f>SUMIF(APCO_1901001!$A$53:$A$115,$B82,APCO_1901001!$K$53:$K$115)</f>
        <v>-1005.55</v>
      </c>
      <c r="N82" s="27">
        <f>SUMIF(APCO_1901001!$A$116:$A$149,$B82,APCO_1901001!$K$116:$K$149)</f>
        <v>-12447.75</v>
      </c>
      <c r="O82" s="27">
        <f>SUMIF(APCO_1901001!$A$3:$A$52,$B82,APCO_1901001!$K$3:$K$52)</f>
        <v>-4260.8999999999996</v>
      </c>
      <c r="P82" s="5"/>
      <c r="Q82" s="27">
        <f>SUMIF(APCO_1901001!$A$53:$A$115,$B82,APCO_1901001!$L$53:$L$115)</f>
        <v>-164829.35</v>
      </c>
      <c r="R82" s="27">
        <f>SUMIF(APCO_1901001!$A$116:$A$149,$B82,APCO_1901001!$L$116:$L$149)</f>
        <v>-17468.5</v>
      </c>
      <c r="S82" s="27">
        <f>SUMIF(APCO_1901001!$A$3:$A$52,$B82,APCO_1901001!$L$3:$L$52)</f>
        <v>-41244</v>
      </c>
      <c r="T82" s="5"/>
      <c r="U82" s="5"/>
      <c r="V82" s="5"/>
      <c r="W82" s="5"/>
      <c r="X82" s="5"/>
      <c r="Y82" s="5"/>
      <c r="Z82" s="2"/>
      <c r="AA82" s="2"/>
    </row>
    <row r="83" spans="1:27" x14ac:dyDescent="0.25">
      <c r="A83" s="59">
        <f>A82+1</f>
        <v>69</v>
      </c>
      <c r="B83" s="6" t="s">
        <v>96</v>
      </c>
      <c r="C83" s="5">
        <f>SUM(M83:O83)</f>
        <v>21683880.499999996</v>
      </c>
      <c r="D83" s="5">
        <f>SUM(Q83:S83)</f>
        <v>22861950.350000001</v>
      </c>
      <c r="E83" s="5"/>
      <c r="F83" s="5"/>
      <c r="G83" s="5">
        <f>ROUND(SUM(C83:F83)/2,0)</f>
        <v>22272915</v>
      </c>
      <c r="H83" s="5"/>
      <c r="I83" s="5">
        <f>(M83+Q83)/2</f>
        <v>15103237.224999998</v>
      </c>
      <c r="J83" s="5">
        <f>(N83+R83)/2</f>
        <v>3033218.12</v>
      </c>
      <c r="K83" s="5">
        <f>(O83+S83)/2</f>
        <v>4136460.08</v>
      </c>
      <c r="L83" s="5"/>
      <c r="M83" s="27">
        <f>SUMIF(APCO_1901001!$A$53:$A$115,$B83,APCO_1901001!$K$53:$K$115)</f>
        <v>14321296.159999996</v>
      </c>
      <c r="N83" s="27">
        <f>SUMIF(APCO_1901001!$A$116:$A$149,$B83,APCO_1901001!$K$116:$K$149)</f>
        <v>3114829.37</v>
      </c>
      <c r="O83" s="27">
        <f>SUMIF(APCO_1901001!$A$3:$A$52,$B83,APCO_1901001!$K$3:$K$52)</f>
        <v>4247754.97</v>
      </c>
      <c r="P83" s="5"/>
      <c r="Q83" s="27">
        <f>SUMIF(APCO_1901001!$A$53:$A$115,$B83,APCO_1901001!$L$53:$L$115)</f>
        <v>15885178.289999999</v>
      </c>
      <c r="R83" s="27">
        <f>SUMIF(APCO_1901001!$A$116:$A$149,$B83,APCO_1901001!$L$116:$L$149)</f>
        <v>2951606.87</v>
      </c>
      <c r="S83" s="27">
        <f>SUMIF(APCO_1901001!$A$3:$A$52,$B83,APCO_1901001!$L$3:$L$52)</f>
        <v>4025165.1900000004</v>
      </c>
      <c r="T83" s="5"/>
      <c r="U83" s="5"/>
      <c r="V83" s="5"/>
      <c r="W83" s="5"/>
      <c r="X83" s="5"/>
      <c r="Y83" s="5"/>
      <c r="Z83" s="2"/>
      <c r="AA83" s="2"/>
    </row>
    <row r="84" spans="1:27" x14ac:dyDescent="0.25">
      <c r="A84" s="59">
        <f>A83+1</f>
        <v>70</v>
      </c>
      <c r="B84" s="6" t="s">
        <v>692</v>
      </c>
      <c r="C84" s="5">
        <f>SUM(M84:O84)</f>
        <v>-783321</v>
      </c>
      <c r="D84" s="5">
        <f>SUM(Q84:S84)</f>
        <v>-1376556.65</v>
      </c>
      <c r="E84" s="5"/>
      <c r="F84" s="5"/>
      <c r="G84" s="5">
        <f>ROUND(SUM(C84:F84)/2,0)</f>
        <v>-1079939</v>
      </c>
      <c r="H84" s="5"/>
      <c r="I84" s="5">
        <f>(M84+Q84)/2</f>
        <v>-889853.47500000009</v>
      </c>
      <c r="J84" s="5">
        <f>(N84+R84)/2</f>
        <v>0</v>
      </c>
      <c r="K84" s="5">
        <f>(O84+S84)/2</f>
        <v>-190085.34999999998</v>
      </c>
      <c r="L84" s="5"/>
      <c r="M84" s="27">
        <f>SUMIF(APCO_1901001!$A$53:$A$115,$B84,APCO_1901001!$K$53:$K$115)</f>
        <v>-593235.65</v>
      </c>
      <c r="N84" s="27">
        <f>SUMIF(APCO_1901001!$A$116:$A$149,$B84,APCO_1901001!$K$116:$K$149)</f>
        <v>0</v>
      </c>
      <c r="O84" s="27">
        <f>SUMIF(APCO_1901001!$A$3:$A$52,$B84,APCO_1901001!$K$3:$K$52)</f>
        <v>-190085.34999999998</v>
      </c>
      <c r="P84" s="5"/>
      <c r="Q84" s="27">
        <f>SUMIF(APCO_1901001!$A$53:$A$115,$B84,APCO_1901001!$L$53:$L$115)</f>
        <v>-1186471.3</v>
      </c>
      <c r="R84" s="27">
        <f>SUMIF(APCO_1901001!$A$116:$A$149,$B84,APCO_1901001!$L$116:$L$149)</f>
        <v>0</v>
      </c>
      <c r="S84" s="27">
        <f>SUMIF(APCO_1901001!$A$3:$A$52,$B84,APCO_1901001!$L$3:$L$52)</f>
        <v>-190085.34999999998</v>
      </c>
      <c r="T84" s="5"/>
      <c r="U84" s="5"/>
      <c r="V84" s="5"/>
      <c r="W84" s="5"/>
      <c r="X84" s="5"/>
      <c r="Y84" s="5"/>
      <c r="Z84" s="2"/>
      <c r="AA84" s="2"/>
    </row>
    <row r="85" spans="1:27" x14ac:dyDescent="0.25">
      <c r="A85" s="59">
        <f>A84+1</f>
        <v>71</v>
      </c>
      <c r="B85" s="6" t="s">
        <v>691</v>
      </c>
      <c r="C85" s="5">
        <f>SUM(M85:O85)</f>
        <v>190085</v>
      </c>
      <c r="D85" s="5">
        <f>SUM(Q85:S85)</f>
        <v>190085</v>
      </c>
      <c r="E85" s="5"/>
      <c r="F85" s="5"/>
      <c r="G85" s="5">
        <f>ROUND(SUM(C85:F85)/2,0)</f>
        <v>190085</v>
      </c>
      <c r="H85" s="5"/>
      <c r="I85" s="5">
        <f>(M85+Q85)/2</f>
        <v>0</v>
      </c>
      <c r="J85" s="5">
        <f>(N85+R85)/2</f>
        <v>0</v>
      </c>
      <c r="K85" s="5">
        <f>(O85+S85)/2</f>
        <v>190085</v>
      </c>
      <c r="L85" s="5"/>
      <c r="M85" s="27">
        <f>SUMIF(APCO_1901001!$A$53:$A$115,$B85,APCO_1901001!$K$53:$K$115)</f>
        <v>0</v>
      </c>
      <c r="N85" s="27">
        <f>SUMIF(APCO_1901001!$A$116:$A$149,$B85,APCO_1901001!$K$116:$K$149)</f>
        <v>0</v>
      </c>
      <c r="O85" s="27">
        <f>SUMIF(APCO_1901001!$A$3:$A$52,$B85,APCO_1901001!$K$3:$K$52)</f>
        <v>190085</v>
      </c>
      <c r="P85" s="5"/>
      <c r="Q85" s="27">
        <f>SUMIF(APCO_1901001!$A$53:$A$115,$B85,APCO_1901001!$L$53:$L$115)</f>
        <v>0</v>
      </c>
      <c r="R85" s="27">
        <f>SUMIF(APCO_1901001!$A$116:$A$149,$B85,APCO_1901001!$L$116:$L$149)</f>
        <v>0</v>
      </c>
      <c r="S85" s="27">
        <f>SUMIF(APCO_1901001!$A$3:$A$52,$B85,APCO_1901001!$L$3:$L$52)</f>
        <v>190085</v>
      </c>
      <c r="T85" s="5"/>
      <c r="U85" s="5"/>
      <c r="V85" s="5"/>
      <c r="W85" s="5"/>
      <c r="X85" s="5"/>
      <c r="Y85" s="5"/>
      <c r="Z85" s="2"/>
      <c r="AA85" s="2"/>
    </row>
    <row r="86" spans="1:27" x14ac:dyDescent="0.25">
      <c r="A86" s="59">
        <f>A85+1</f>
        <v>72</v>
      </c>
      <c r="B86" s="6" t="s">
        <v>690</v>
      </c>
      <c r="C86" s="5">
        <f>SUM(M86:O86)</f>
        <v>91791.29999999993</v>
      </c>
      <c r="D86" s="5">
        <f>SUM(Q86:S86)</f>
        <v>125681.10000000003</v>
      </c>
      <c r="E86" s="5"/>
      <c r="F86" s="5"/>
      <c r="G86" s="5">
        <f>ROUND(SUM(C86:F86)/2,0)</f>
        <v>108736</v>
      </c>
      <c r="H86" s="5"/>
      <c r="I86" s="5">
        <f>(M86+Q86)/2</f>
        <v>7283.7249999999767</v>
      </c>
      <c r="J86" s="5">
        <f>(N86+R86)/2</f>
        <v>981.60000000000582</v>
      </c>
      <c r="K86" s="5">
        <f>(O86+S86)/2</f>
        <v>100470.875</v>
      </c>
      <c r="L86" s="5"/>
      <c r="M86" s="27">
        <f>SUMIF(APCO_1901001!$A$53:$A$115,$B86,APCO_1901001!$K$53:$K$115)</f>
        <v>0.3999999999650754</v>
      </c>
      <c r="N86" s="27">
        <f>SUMIF(APCO_1901001!$A$116:$A$149,$B86,APCO_1901001!$K$116:$K$149)</f>
        <v>0.20000000001164153</v>
      </c>
      <c r="O86" s="27">
        <f>SUMIF(APCO_1901001!$A$3:$A$52,$B86,APCO_1901001!$K$3:$K$52)</f>
        <v>91790.699999999953</v>
      </c>
      <c r="P86" s="5"/>
      <c r="Q86" s="27">
        <f>SUMIF(APCO_1901001!$A$53:$A$115,$B86,APCO_1901001!$L$53:$L$115)</f>
        <v>14567.049999999988</v>
      </c>
      <c r="R86" s="27">
        <f>SUMIF(APCO_1901001!$A$116:$A$149,$B86,APCO_1901001!$L$116:$L$149)</f>
        <v>1963</v>
      </c>
      <c r="S86" s="27">
        <f>SUMIF(APCO_1901001!$A$3:$A$52,$B86,APCO_1901001!$L$3:$L$52)</f>
        <v>109151.05000000005</v>
      </c>
      <c r="T86" s="5"/>
      <c r="U86" s="5"/>
      <c r="V86" s="5"/>
      <c r="W86" s="5"/>
      <c r="X86" s="5"/>
      <c r="Y86" s="5"/>
      <c r="Z86" s="2"/>
      <c r="AA86" s="2"/>
    </row>
    <row r="87" spans="1:27" x14ac:dyDescent="0.25">
      <c r="A87" s="59">
        <f>A86+1</f>
        <v>73</v>
      </c>
      <c r="B87" s="6" t="s">
        <v>689</v>
      </c>
      <c r="C87" s="5">
        <f>SUM(M87:O87)</f>
        <v>-36321.599999999999</v>
      </c>
      <c r="D87" s="5">
        <f>SUM(Q87:S87)</f>
        <v>261558.15</v>
      </c>
      <c r="E87" s="5"/>
      <c r="F87" s="5"/>
      <c r="G87" s="5">
        <f>ROUND(SUM(C87:F87)/2,0)</f>
        <v>112618</v>
      </c>
      <c r="H87" s="5"/>
      <c r="I87" s="5">
        <f>(M87+Q87)/2</f>
        <v>88467.049999999988</v>
      </c>
      <c r="J87" s="5">
        <f>(N87+R87)/2</f>
        <v>10913.525</v>
      </c>
      <c r="K87" s="5">
        <f>(O87+S87)/2</f>
        <v>13237.699999999999</v>
      </c>
      <c r="L87" s="5"/>
      <c r="M87" s="27">
        <f>SUMIF(APCO_1901001!$A$53:$A$115,$B87,APCO_1901001!$K$53:$K$115)</f>
        <v>-49069.3</v>
      </c>
      <c r="N87" s="27">
        <f>SUMIF(APCO_1901001!$A$116:$A$149,$B87,APCO_1901001!$K$116:$K$149)</f>
        <v>9496.9</v>
      </c>
      <c r="O87" s="27">
        <f>SUMIF(APCO_1901001!$A$3:$A$52,$B87,APCO_1901001!$K$3:$K$52)</f>
        <v>3250.8</v>
      </c>
      <c r="P87" s="5"/>
      <c r="Q87" s="27">
        <f>SUMIF(APCO_1901001!$A$53:$A$115,$B87,APCO_1901001!$L$53:$L$115)</f>
        <v>226003.4</v>
      </c>
      <c r="R87" s="27">
        <f>SUMIF(APCO_1901001!$A$116:$A$149,$B87,APCO_1901001!$L$116:$L$149)</f>
        <v>12330.15</v>
      </c>
      <c r="S87" s="27">
        <f>SUMIF(APCO_1901001!$A$3:$A$52,$B87,APCO_1901001!$L$3:$L$52)</f>
        <v>23224.6</v>
      </c>
      <c r="T87" s="5"/>
      <c r="U87" s="5"/>
      <c r="V87" s="5"/>
      <c r="W87" s="5"/>
      <c r="X87" s="5"/>
      <c r="Y87" s="5"/>
      <c r="Z87" s="2"/>
      <c r="AA87" s="2"/>
    </row>
    <row r="88" spans="1:27" x14ac:dyDescent="0.25">
      <c r="A88" s="59">
        <f>A87+1</f>
        <v>74</v>
      </c>
      <c r="B88" s="6" t="s">
        <v>688</v>
      </c>
      <c r="C88" s="5">
        <f>SUM(M88:O88)</f>
        <v>0</v>
      </c>
      <c r="D88" s="5">
        <f>SUM(Q88:S88)</f>
        <v>0</v>
      </c>
      <c r="E88" s="5"/>
      <c r="F88" s="5"/>
      <c r="G88" s="5">
        <f>ROUND(SUM(C88:F88)/2,0)</f>
        <v>0</v>
      </c>
      <c r="H88" s="5"/>
      <c r="I88" s="5">
        <f>(M88+Q88)/2</f>
        <v>0</v>
      </c>
      <c r="J88" s="5">
        <f>(N88+R88)/2</f>
        <v>0</v>
      </c>
      <c r="K88" s="5">
        <f>(O88+S88)/2</f>
        <v>0</v>
      </c>
      <c r="L88" s="5"/>
      <c r="M88" s="27">
        <f>SUMIF(APCO_1901001!$A$53:$A$115,$B88,APCO_1901001!$K$53:$K$115)</f>
        <v>0</v>
      </c>
      <c r="N88" s="27">
        <f>SUMIF(APCO_1901001!$A$116:$A$149,$B88,APCO_1901001!$K$116:$K$149)</f>
        <v>0</v>
      </c>
      <c r="O88" s="27">
        <f>SUMIF(APCO_1901001!$A$3:$A$52,$B88,APCO_1901001!$K$3:$K$52)</f>
        <v>0</v>
      </c>
      <c r="P88" s="5"/>
      <c r="Q88" s="27">
        <f>SUMIF(APCO_1901001!$A$53:$A$115,$B88,APCO_1901001!$L$53:$L$115)</f>
        <v>0</v>
      </c>
      <c r="R88" s="27">
        <f>SUMIF(APCO_1901001!$A$116:$A$149,$B88,APCO_1901001!$L$116:$L$149)</f>
        <v>0</v>
      </c>
      <c r="S88" s="27">
        <f>SUMIF(APCO_1901001!$A$3:$A$52,$B88,APCO_1901001!$L$3:$L$52)</f>
        <v>0</v>
      </c>
      <c r="T88" s="5"/>
      <c r="U88" s="5"/>
      <c r="V88" s="5"/>
      <c r="W88" s="5"/>
      <c r="X88" s="5"/>
      <c r="Y88" s="5"/>
      <c r="Z88" s="2"/>
      <c r="AA88" s="2"/>
    </row>
    <row r="89" spans="1:27" x14ac:dyDescent="0.25">
      <c r="A89" s="59">
        <f>A88+1</f>
        <v>75</v>
      </c>
      <c r="B89" s="6" t="s">
        <v>687</v>
      </c>
      <c r="C89" s="5">
        <f>SUM(M89:O89)</f>
        <v>0</v>
      </c>
      <c r="D89" s="5">
        <f>SUM(Q89:S89)</f>
        <v>0</v>
      </c>
      <c r="E89" s="5"/>
      <c r="F89" s="5"/>
      <c r="G89" s="5">
        <f>ROUND(SUM(C89:F89)/2,0)</f>
        <v>0</v>
      </c>
      <c r="H89" s="5"/>
      <c r="I89" s="5">
        <f>(M89+Q89)/2</f>
        <v>0</v>
      </c>
      <c r="J89" s="5">
        <f>(N89+R89)/2</f>
        <v>0</v>
      </c>
      <c r="K89" s="5">
        <f>(O89+S89)/2</f>
        <v>0</v>
      </c>
      <c r="L89" s="5"/>
      <c r="M89" s="27">
        <f>SUMIF(APCO_1901001!$A$53:$A$115,$B89,APCO_1901001!$K$53:$K$115)</f>
        <v>0</v>
      </c>
      <c r="N89" s="27">
        <f>SUMIF(APCO_1901001!$A$116:$A$149,$B89,APCO_1901001!$K$116:$K$149)</f>
        <v>0</v>
      </c>
      <c r="O89" s="27">
        <f>SUMIF(APCO_1901001!$A$3:$A$52,$B89,APCO_1901001!$K$3:$K$52)</f>
        <v>0</v>
      </c>
      <c r="P89" s="5"/>
      <c r="Q89" s="27">
        <f>SUMIF(APCO_1901001!$A$53:$A$115,$B89,APCO_1901001!$L$53:$L$115)</f>
        <v>0</v>
      </c>
      <c r="R89" s="27">
        <f>SUMIF(APCO_1901001!$A$116:$A$149,$B89,APCO_1901001!$L$116:$L$149)</f>
        <v>0</v>
      </c>
      <c r="S89" s="27">
        <f>SUMIF(APCO_1901001!$A$3:$A$52,$B89,APCO_1901001!$L$3:$L$52)</f>
        <v>0</v>
      </c>
      <c r="T89" s="5"/>
      <c r="U89" s="5"/>
      <c r="V89" s="5"/>
      <c r="W89" s="5"/>
      <c r="X89" s="5"/>
      <c r="Y89" s="5"/>
      <c r="Z89" s="2"/>
      <c r="AA89" s="2"/>
    </row>
    <row r="90" spans="1:27" x14ac:dyDescent="0.25">
      <c r="A90" s="59">
        <f>A89+1</f>
        <v>76</v>
      </c>
      <c r="B90" s="6" t="s">
        <v>686</v>
      </c>
      <c r="C90" s="5">
        <f>SUM(M90:O90)</f>
        <v>89807.5</v>
      </c>
      <c r="D90" s="5">
        <f>SUM(Q90:S90)</f>
        <v>89807.5</v>
      </c>
      <c r="E90" s="5"/>
      <c r="F90" s="5"/>
      <c r="G90" s="5">
        <f>ROUND(SUM(C90:F90)/2,0)</f>
        <v>89808</v>
      </c>
      <c r="H90" s="5"/>
      <c r="I90" s="5">
        <f>(M90+Q90)/2</f>
        <v>0</v>
      </c>
      <c r="J90" s="5">
        <f>(N90+R90)/2</f>
        <v>0</v>
      </c>
      <c r="K90" s="5">
        <f>(O90+S90)/2</f>
        <v>89807.5</v>
      </c>
      <c r="L90" s="5"/>
      <c r="M90" s="27">
        <f>SUMIF(APCO_1901001!$A$53:$A$115,$B90,APCO_1901001!$K$53:$K$115)</f>
        <v>0</v>
      </c>
      <c r="N90" s="27">
        <f>SUMIF(APCO_1901001!$A$116:$A$149,$B90,APCO_1901001!$K$116:$K$149)</f>
        <v>0</v>
      </c>
      <c r="O90" s="27">
        <f>SUMIF(APCO_1901001!$A$3:$A$52,$B90,APCO_1901001!$K$3:$K$52)</f>
        <v>89807.5</v>
      </c>
      <c r="P90" s="5"/>
      <c r="Q90" s="27">
        <f>SUMIF(APCO_1901001!$A$53:$A$115,$B90,APCO_1901001!$L$53:$L$115)</f>
        <v>0</v>
      </c>
      <c r="R90" s="27">
        <f>SUMIF(APCO_1901001!$A$116:$A$149,$B90,APCO_1901001!$L$116:$L$149)</f>
        <v>0</v>
      </c>
      <c r="S90" s="27">
        <f>SUMIF(APCO_1901001!$A$3:$A$52,$B90,APCO_1901001!$L$3:$L$52)</f>
        <v>89807.5</v>
      </c>
      <c r="T90" s="5"/>
      <c r="U90" s="5"/>
      <c r="V90" s="5"/>
      <c r="W90" s="5"/>
      <c r="X90" s="5"/>
      <c r="Y90" s="5"/>
      <c r="Z90" s="2"/>
      <c r="AA90" s="2"/>
    </row>
    <row r="91" spans="1:27" x14ac:dyDescent="0.25">
      <c r="A91" s="59">
        <f>A90+1</f>
        <v>77</v>
      </c>
      <c r="B91" s="6" t="s">
        <v>685</v>
      </c>
      <c r="C91" s="5">
        <f>SUM(M91:O91)</f>
        <v>1336186.8</v>
      </c>
      <c r="D91" s="5">
        <f>SUM(Q91:S91)</f>
        <v>1262422.2</v>
      </c>
      <c r="E91" s="5"/>
      <c r="F91" s="5"/>
      <c r="G91" s="5">
        <f>ROUND(SUM(C91:F91)/2,0)</f>
        <v>1299305</v>
      </c>
      <c r="H91" s="5"/>
      <c r="I91" s="5">
        <f>(M91+Q91)/2</f>
        <v>0</v>
      </c>
      <c r="J91" s="5">
        <f>(N91+R91)/2</f>
        <v>0</v>
      </c>
      <c r="K91" s="5">
        <f>(O91+S91)/2</f>
        <v>1299304.5</v>
      </c>
      <c r="L91" s="5"/>
      <c r="M91" s="27">
        <f>SUMIF(APCO_1901001!$A$53:$A$115,$B91,APCO_1901001!$K$53:$K$115)</f>
        <v>0</v>
      </c>
      <c r="N91" s="27">
        <f>SUMIF(APCO_1901001!$A$116:$A$149,$B91,APCO_1901001!$K$116:$K$149)</f>
        <v>0</v>
      </c>
      <c r="O91" s="27">
        <f>SUMIF(APCO_1901001!$A$3:$A$52,$B91,APCO_1901001!$K$3:$K$52)</f>
        <v>1336186.8</v>
      </c>
      <c r="P91" s="5"/>
      <c r="Q91" s="27">
        <f>SUMIF(APCO_1901001!$A$53:$A$115,$B91,APCO_1901001!$L$53:$L$115)</f>
        <v>0</v>
      </c>
      <c r="R91" s="27">
        <f>SUMIF(APCO_1901001!$A$116:$A$149,$B91,APCO_1901001!$L$116:$L$149)</f>
        <v>0</v>
      </c>
      <c r="S91" s="27">
        <f>SUMIF(APCO_1901001!$A$3:$A$52,$B91,APCO_1901001!$L$3:$L$52)</f>
        <v>1262422.2</v>
      </c>
      <c r="T91" s="5"/>
      <c r="U91" s="5"/>
      <c r="V91" s="5"/>
      <c r="W91" s="5"/>
      <c r="X91" s="5"/>
      <c r="Y91" s="5"/>
      <c r="Z91" s="2"/>
      <c r="AA91" s="2"/>
    </row>
    <row r="92" spans="1:27" x14ac:dyDescent="0.25">
      <c r="A92" s="59">
        <f>A91+1</f>
        <v>78</v>
      </c>
      <c r="B92" s="6" t="s">
        <v>684</v>
      </c>
      <c r="C92" s="5">
        <f>SUM(M92:O92)</f>
        <v>0</v>
      </c>
      <c r="D92" s="5">
        <f>SUM(Q92:S92)</f>
        <v>0</v>
      </c>
      <c r="E92" s="5"/>
      <c r="F92" s="5"/>
      <c r="G92" s="5">
        <f>ROUND(SUM(C92:F92)/2,0)</f>
        <v>0</v>
      </c>
      <c r="H92" s="5"/>
      <c r="I92" s="5">
        <f>(M92+Q92)/2</f>
        <v>0</v>
      </c>
      <c r="J92" s="5">
        <f>(N92+R92)/2</f>
        <v>0</v>
      </c>
      <c r="K92" s="5">
        <f>(O92+S92)/2</f>
        <v>0</v>
      </c>
      <c r="L92" s="5"/>
      <c r="M92" s="27">
        <f>SUMIF(APCO_1901001!$A$53:$A$115,$B92,APCO_1901001!$K$53:$K$115)</f>
        <v>0</v>
      </c>
      <c r="N92" s="27">
        <f>SUMIF(APCO_1901001!$A$116:$A$149,$B92,APCO_1901001!$K$116:$K$149)</f>
        <v>0</v>
      </c>
      <c r="O92" s="27">
        <f>SUMIF(APCO_1901001!$A$3:$A$52,$B92,APCO_1901001!$K$3:$K$52)</f>
        <v>0</v>
      </c>
      <c r="P92" s="5"/>
      <c r="Q92" s="27">
        <f>SUMIF(APCO_1901001!$A$53:$A$115,$B92,APCO_1901001!$L$53:$L$115)</f>
        <v>0</v>
      </c>
      <c r="R92" s="27">
        <f>SUMIF(APCO_1901001!$A$116:$A$149,$B92,APCO_1901001!$L$116:$L$149)</f>
        <v>0</v>
      </c>
      <c r="S92" s="27">
        <f>SUMIF(APCO_1901001!$A$3:$A$52,$B92,APCO_1901001!$L$3:$L$52)</f>
        <v>0</v>
      </c>
      <c r="T92" s="5"/>
      <c r="U92" s="5"/>
      <c r="V92" s="5"/>
      <c r="W92" s="5"/>
      <c r="X92" s="5"/>
      <c r="Y92" s="5"/>
      <c r="Z92" s="2"/>
      <c r="AA92" s="2"/>
    </row>
    <row r="93" spans="1:27" x14ac:dyDescent="0.25">
      <c r="A93" s="59">
        <f>A92+1</f>
        <v>79</v>
      </c>
      <c r="B93" s="6" t="s">
        <v>683</v>
      </c>
      <c r="C93" s="5">
        <f>SUM(M93:O93)</f>
        <v>2913180.2800000003</v>
      </c>
      <c r="D93" s="5">
        <f>SUM(Q93:S93)</f>
        <v>2632368.63</v>
      </c>
      <c r="E93" s="5"/>
      <c r="F93" s="5"/>
      <c r="G93" s="5">
        <f>ROUND(SUM(C93:F93)/2,0)</f>
        <v>2772774</v>
      </c>
      <c r="H93" s="5"/>
      <c r="I93" s="5">
        <f>(M93+Q93)/2</f>
        <v>1305708.69</v>
      </c>
      <c r="J93" s="5">
        <f>(N93+R93)/2</f>
        <v>1088952.8999999999</v>
      </c>
      <c r="K93" s="5">
        <f>(O93+S93)/2</f>
        <v>378112.86499999999</v>
      </c>
      <c r="L93" s="5"/>
      <c r="M93" s="27">
        <f>SUMIF(APCO_1901001!$A$53:$A$115,$B93,APCO_1901001!$K$53:$K$115)</f>
        <v>1442669.29</v>
      </c>
      <c r="N93" s="27">
        <f>SUMIF(APCO_1901001!$A$116:$A$149,$B93,APCO_1901001!$K$116:$K$149)</f>
        <v>1088964.1000000001</v>
      </c>
      <c r="O93" s="27">
        <f>SUMIF(APCO_1901001!$A$3:$A$52,$B93,APCO_1901001!$K$3:$K$52)</f>
        <v>381546.89</v>
      </c>
      <c r="P93" s="5"/>
      <c r="Q93" s="27">
        <f>SUMIF(APCO_1901001!$A$53:$A$115,$B93,APCO_1901001!$L$53:$L$115)</f>
        <v>1168748.0900000001</v>
      </c>
      <c r="R93" s="27">
        <f>SUMIF(APCO_1901001!$A$116:$A$149,$B93,APCO_1901001!$L$116:$L$149)</f>
        <v>1088941.7</v>
      </c>
      <c r="S93" s="27">
        <f>SUMIF(APCO_1901001!$A$3:$A$52,$B93,APCO_1901001!$L$3:$L$52)</f>
        <v>374678.84</v>
      </c>
      <c r="T93" s="5"/>
      <c r="U93" s="5"/>
      <c r="V93" s="5"/>
      <c r="W93" s="5"/>
      <c r="X93" s="5"/>
      <c r="Y93" s="5"/>
      <c r="Z93" s="2"/>
      <c r="AA93" s="2"/>
    </row>
    <row r="94" spans="1:27" x14ac:dyDescent="0.25">
      <c r="A94" s="59">
        <f>A93+1</f>
        <v>80</v>
      </c>
      <c r="B94" s="6" t="s">
        <v>682</v>
      </c>
      <c r="C94" s="5">
        <f>SUM(M94:O94)</f>
        <v>3174757</v>
      </c>
      <c r="D94" s="5">
        <f>SUM(Q94:S94)</f>
        <v>3174757</v>
      </c>
      <c r="E94" s="5"/>
      <c r="F94" s="5"/>
      <c r="G94" s="5">
        <f>ROUND(SUM(C94:F94)/2,0)</f>
        <v>3174757</v>
      </c>
      <c r="H94" s="5"/>
      <c r="I94" s="5">
        <f>(M94+Q94)/2</f>
        <v>2856949</v>
      </c>
      <c r="J94" s="5">
        <f>(N94+R94)/2</f>
        <v>87795</v>
      </c>
      <c r="K94" s="5">
        <f>(O94+S94)/2</f>
        <v>230013</v>
      </c>
      <c r="L94" s="5"/>
      <c r="M94" s="27">
        <f>SUMIF(APCO_1901001!$A$53:$A$115,$B94,APCO_1901001!$K$53:$K$115)</f>
        <v>2856949</v>
      </c>
      <c r="N94" s="27">
        <f>SUMIF(APCO_1901001!$A$116:$A$149,$B94,APCO_1901001!$K$116:$K$149)</f>
        <v>87795</v>
      </c>
      <c r="O94" s="27">
        <f>SUMIF(APCO_1901001!$A$3:$A$52,$B94,APCO_1901001!$K$3:$K$52)</f>
        <v>230013</v>
      </c>
      <c r="P94" s="5"/>
      <c r="Q94" s="27">
        <f>SUMIF(APCO_1901001!$A$53:$A$115,$B94,APCO_1901001!$L$53:$L$115)</f>
        <v>2856949</v>
      </c>
      <c r="R94" s="27">
        <f>SUMIF(APCO_1901001!$A$116:$A$149,$B94,APCO_1901001!$L$116:$L$149)</f>
        <v>87795</v>
      </c>
      <c r="S94" s="27">
        <f>SUMIF(APCO_1901001!$A$3:$A$52,$B94,APCO_1901001!$L$3:$L$52)</f>
        <v>230013</v>
      </c>
      <c r="T94" s="5"/>
      <c r="U94" s="5"/>
      <c r="V94" s="5"/>
      <c r="W94" s="5"/>
      <c r="X94" s="5"/>
      <c r="Y94" s="5"/>
      <c r="Z94" s="2"/>
      <c r="AA94" s="2"/>
    </row>
    <row r="95" spans="1:27" x14ac:dyDescent="0.25">
      <c r="A95" s="59">
        <f>A94+1</f>
        <v>81</v>
      </c>
      <c r="B95" s="50" t="s">
        <v>681</v>
      </c>
      <c r="C95" s="5">
        <f>SUM(M95:O95)</f>
        <v>4450347.8</v>
      </c>
      <c r="D95" s="5">
        <f>SUM(Q95:S95)</f>
        <v>4450347.8</v>
      </c>
      <c r="E95" s="5"/>
      <c r="F95" s="5"/>
      <c r="G95" s="5">
        <f>ROUND(SUM(C95:F95)/2,0)</f>
        <v>4450348</v>
      </c>
      <c r="H95" s="5"/>
      <c r="I95" s="5">
        <f>(M95+Q95)/2</f>
        <v>0</v>
      </c>
      <c r="J95" s="5">
        <f>(N95+R95)/2</f>
        <v>0</v>
      </c>
      <c r="K95" s="5">
        <f>(O95+S95)/2</f>
        <v>4450347.8</v>
      </c>
      <c r="L95" s="5"/>
      <c r="M95" s="27">
        <f>SUMIF(APCO_1901001!$A$53:$A$115,$B95,APCO_1901001!$K$53:$K$115)</f>
        <v>0</v>
      </c>
      <c r="N95" s="27">
        <f>SUMIF(APCO_1901001!$A$116:$A$149,$B95,APCO_1901001!$K$116:$K$149)</f>
        <v>0</v>
      </c>
      <c r="O95" s="27">
        <f>SUMIF(APCO_1901001!$A$3:$A$52,$B95,APCO_1901001!$K$3:$K$52)</f>
        <v>4450347.8</v>
      </c>
      <c r="P95" s="5"/>
      <c r="Q95" s="27">
        <f>SUMIF(APCO_1901001!$A$53:$A$115,$B95,APCO_1901001!$L$53:$L$115)</f>
        <v>0</v>
      </c>
      <c r="R95" s="27">
        <f>SUMIF(APCO_1901001!$A$116:$A$149,$B95,APCO_1901001!$L$116:$L$149)</f>
        <v>0</v>
      </c>
      <c r="S95" s="27">
        <f>SUMIF(APCO_1901001!$A$3:$A$52,$B95,APCO_1901001!$L$3:$L$52)</f>
        <v>4450347.8</v>
      </c>
      <c r="T95" s="5"/>
      <c r="U95" s="5"/>
      <c r="V95" s="5"/>
      <c r="W95" s="5"/>
      <c r="X95" s="5"/>
      <c r="Y95" s="5"/>
      <c r="Z95" s="2"/>
      <c r="AA95" s="2"/>
    </row>
    <row r="96" spans="1:27" x14ac:dyDescent="0.25">
      <c r="A96" s="59">
        <f>A95+1</f>
        <v>82</v>
      </c>
      <c r="B96" s="50" t="s">
        <v>25</v>
      </c>
      <c r="C96" s="22">
        <v>1465143.76</v>
      </c>
      <c r="D96" s="22">
        <v>5719542.54</v>
      </c>
      <c r="E96" s="5">
        <f>-C96</f>
        <v>-1465143.76</v>
      </c>
      <c r="F96" s="5">
        <f>-D96</f>
        <v>-5719542.54</v>
      </c>
      <c r="G96" s="5">
        <f>ROUND(SUM(C96:F96)/2,0)</f>
        <v>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"/>
      <c r="AA96" s="2"/>
    </row>
    <row r="97" spans="1:27" x14ac:dyDescent="0.25">
      <c r="A97" s="59">
        <f>A96+1</f>
        <v>83</v>
      </c>
      <c r="B97" s="5" t="s">
        <v>680</v>
      </c>
      <c r="C97" s="22">
        <v>82638287.549999997</v>
      </c>
      <c r="D97" s="22">
        <v>92974619.530000001</v>
      </c>
      <c r="E97" s="5">
        <f>-C97</f>
        <v>-82638287.549999997</v>
      </c>
      <c r="F97" s="5">
        <f>-D97</f>
        <v>-92974619.530000001</v>
      </c>
      <c r="G97" s="5">
        <f>ROUND(SUM(C97:F97)/2,0)</f>
        <v>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"/>
      <c r="AA97" s="2"/>
    </row>
    <row r="98" spans="1:27" x14ac:dyDescent="0.25">
      <c r="A98" s="59">
        <f>A97+1</f>
        <v>84</v>
      </c>
      <c r="B98" s="5" t="s">
        <v>679</v>
      </c>
      <c r="C98" s="22">
        <v>954115.62</v>
      </c>
      <c r="D98" s="22">
        <v>952589.08</v>
      </c>
      <c r="E98" s="5">
        <f>-C98</f>
        <v>-954115.62</v>
      </c>
      <c r="F98" s="5">
        <f>-D98</f>
        <v>-952589.08</v>
      </c>
      <c r="G98" s="5">
        <f>ROUND(SUM(C98:F98)/2,0)</f>
        <v>0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"/>
      <c r="AA98" s="2"/>
    </row>
    <row r="99" spans="1:27" x14ac:dyDescent="0.25">
      <c r="A99" s="59">
        <f>A98+1</f>
        <v>85</v>
      </c>
      <c r="B99" s="5" t="s">
        <v>678</v>
      </c>
      <c r="C99" s="22">
        <v>0</v>
      </c>
      <c r="D99" s="22">
        <v>0</v>
      </c>
      <c r="E99" s="5">
        <f>-C99</f>
        <v>0</v>
      </c>
      <c r="F99" s="5">
        <f>-D99</f>
        <v>0</v>
      </c>
      <c r="G99" s="5">
        <f>ROUND(SUM(C99:F99)/2,0)</f>
        <v>0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"/>
      <c r="AA99" s="2"/>
    </row>
    <row r="100" spans="1:27" x14ac:dyDescent="0.25">
      <c r="A100" s="59">
        <f>A99+1</f>
        <v>86</v>
      </c>
      <c r="B100" s="6" t="s">
        <v>677</v>
      </c>
      <c r="C100" s="22">
        <v>0</v>
      </c>
      <c r="D100" s="22">
        <v>0</v>
      </c>
      <c r="E100" s="5">
        <f>-C100</f>
        <v>0</v>
      </c>
      <c r="F100" s="5">
        <f>-D100</f>
        <v>0</v>
      </c>
      <c r="G100" s="5">
        <f>ROUND(SUM(C100:F100)/2,0)</f>
        <v>0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"/>
      <c r="AA100" s="2"/>
    </row>
    <row r="101" spans="1:27" x14ac:dyDescent="0.25">
      <c r="A101" s="59">
        <f>A100+1</f>
        <v>87</v>
      </c>
      <c r="B101" s="6" t="s">
        <v>676</v>
      </c>
      <c r="C101" s="22">
        <v>0</v>
      </c>
      <c r="D101" s="22">
        <v>0</v>
      </c>
      <c r="E101" s="5">
        <f>-C101</f>
        <v>0</v>
      </c>
      <c r="F101" s="5">
        <f>-D101</f>
        <v>0</v>
      </c>
      <c r="G101" s="5">
        <f>ROUND(SUM(C101:F101)/2,0)</f>
        <v>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"/>
      <c r="AA101" s="2"/>
    </row>
    <row r="102" spans="1:27" x14ac:dyDescent="0.25">
      <c r="A102" s="59">
        <f>A101+1</f>
        <v>88</v>
      </c>
      <c r="B102" s="6" t="s">
        <v>675</v>
      </c>
      <c r="C102" s="22">
        <f>-166570.58+108583.89-198211.78</f>
        <v>-256198.46999999997</v>
      </c>
      <c r="D102" s="22">
        <f>1467150.23+345919.94+1093934.66</f>
        <v>2907004.83</v>
      </c>
      <c r="E102" s="5">
        <f>-C102</f>
        <v>256198.46999999997</v>
      </c>
      <c r="F102" s="5">
        <f>-D102</f>
        <v>-2907004.83</v>
      </c>
      <c r="G102" s="5">
        <f>ROUND(SUM(C102:F102)/2,0)</f>
        <v>0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"/>
      <c r="AA102" s="2"/>
    </row>
    <row r="103" spans="1:27" x14ac:dyDescent="0.25">
      <c r="A103" s="59">
        <f>A102+1</f>
        <v>89</v>
      </c>
      <c r="B103" s="6" t="s">
        <v>674</v>
      </c>
      <c r="C103" s="22">
        <v>0</v>
      </c>
      <c r="D103" s="22">
        <v>0</v>
      </c>
      <c r="E103" s="5">
        <f>-C103</f>
        <v>0</v>
      </c>
      <c r="F103" s="5">
        <f>-D103</f>
        <v>0</v>
      </c>
      <c r="G103" s="5">
        <f>ROUND(SUM(C103:F103)/2,0)</f>
        <v>0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"/>
      <c r="AA103" s="2"/>
    </row>
    <row r="104" spans="1:27" x14ac:dyDescent="0.25">
      <c r="A104" s="59">
        <f>A103+1</f>
        <v>90</v>
      </c>
      <c r="B104" s="6" t="s">
        <v>673</v>
      </c>
      <c r="C104" s="22">
        <f>479618.98+402521.88+587775.4</f>
        <v>1469916.26</v>
      </c>
      <c r="D104" s="22">
        <f>462916.9+406736.18+530664.26</f>
        <v>1400317.34</v>
      </c>
      <c r="E104" s="5">
        <f>-C104</f>
        <v>-1469916.26</v>
      </c>
      <c r="F104" s="5">
        <f>-D104</f>
        <v>-1400317.34</v>
      </c>
      <c r="G104" s="5">
        <f>ROUND(SUM(C104:F104)/2,0)</f>
        <v>0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"/>
      <c r="AA104" s="2"/>
    </row>
    <row r="105" spans="1:27" x14ac:dyDescent="0.25">
      <c r="A105" s="59">
        <f>A104+1</f>
        <v>91</v>
      </c>
      <c r="B105" s="6" t="s">
        <v>672</v>
      </c>
      <c r="C105" s="22">
        <v>68338.559999999998</v>
      </c>
      <c r="D105" s="22">
        <v>64067.4</v>
      </c>
      <c r="E105" s="5">
        <f>-C105</f>
        <v>-68338.559999999998</v>
      </c>
      <c r="F105" s="5">
        <f>-D105</f>
        <v>-64067.4</v>
      </c>
      <c r="G105" s="5">
        <f>ROUND(SUM(C105:F105)/2,0)</f>
        <v>0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"/>
      <c r="AA105" s="2"/>
    </row>
    <row r="106" spans="1:27" x14ac:dyDescent="0.25">
      <c r="A106" s="59">
        <f>A105+1</f>
        <v>92</v>
      </c>
      <c r="B106" s="6" t="s">
        <v>671</v>
      </c>
      <c r="C106" s="22">
        <v>0</v>
      </c>
      <c r="D106" s="22">
        <v>0</v>
      </c>
      <c r="E106" s="5">
        <f>-C106</f>
        <v>0</v>
      </c>
      <c r="F106" s="5">
        <f>-D106</f>
        <v>0</v>
      </c>
      <c r="G106" s="5">
        <f>ROUND(SUM(C106:F106)/2,0)</f>
        <v>0</v>
      </c>
      <c r="H106" s="5"/>
      <c r="I106" s="5">
        <f>(M106+Q106)/2</f>
        <v>0</v>
      </c>
      <c r="J106" s="5">
        <f>(N106+R106)/2</f>
        <v>0</v>
      </c>
      <c r="K106" s="5">
        <f>(O106+S106)/2</f>
        <v>0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"/>
      <c r="AA106" s="2"/>
    </row>
    <row r="107" spans="1:27" x14ac:dyDescent="0.25">
      <c r="A107" s="59">
        <f>A106+1</f>
        <v>93</v>
      </c>
      <c r="B107" s="6" t="s">
        <v>670</v>
      </c>
      <c r="C107" s="5">
        <f>SUM(M107:O107)</f>
        <v>1536960.24</v>
      </c>
      <c r="D107" s="5">
        <f>SUM(Q107:S107)</f>
        <v>0</v>
      </c>
      <c r="E107" s="5"/>
      <c r="F107" s="5"/>
      <c r="G107" s="5">
        <f>ROUND(SUM(C107:F107)/2,0)</f>
        <v>768480</v>
      </c>
      <c r="H107" s="5"/>
      <c r="I107" s="5">
        <f>(M107+Q107)/2</f>
        <v>768480.12</v>
      </c>
      <c r="J107" s="5">
        <f>(N107+R107)/2</f>
        <v>0</v>
      </c>
      <c r="K107" s="5">
        <f>(O107+S107)/2</f>
        <v>0</v>
      </c>
      <c r="L107" s="5"/>
      <c r="M107" s="22">
        <v>1536960.24</v>
      </c>
      <c r="N107" s="22">
        <v>0</v>
      </c>
      <c r="O107" s="22">
        <v>0</v>
      </c>
      <c r="P107" s="5"/>
      <c r="Q107" s="22">
        <v>0</v>
      </c>
      <c r="R107" s="22">
        <v>0</v>
      </c>
      <c r="S107" s="22">
        <v>0</v>
      </c>
      <c r="T107" s="5"/>
      <c r="U107" s="5"/>
      <c r="V107" s="5"/>
      <c r="W107" s="5"/>
      <c r="X107" s="5"/>
      <c r="Y107" s="5"/>
      <c r="Z107" s="2"/>
      <c r="AA107" s="2"/>
    </row>
    <row r="108" spans="1:27" x14ac:dyDescent="0.25">
      <c r="A108" s="59">
        <f>A107+1</f>
        <v>94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"/>
      <c r="AA108" s="2"/>
    </row>
    <row r="109" spans="1:27" ht="13.8" thickBot="1" x14ac:dyDescent="0.3">
      <c r="A109" s="59">
        <f>A108+1</f>
        <v>95</v>
      </c>
      <c r="B109" s="6" t="s">
        <v>669</v>
      </c>
      <c r="C109" s="58">
        <f>SUM(C17:C108)</f>
        <v>398585901.18999994</v>
      </c>
      <c r="D109" s="58">
        <f>SUM(D17:D108)</f>
        <v>399912651.76999992</v>
      </c>
      <c r="E109" s="58">
        <f>SUM(E17:E108)</f>
        <v>-86339603.280000016</v>
      </c>
      <c r="F109" s="58">
        <f>SUM(F17:F108)</f>
        <v>-104018140.72000001</v>
      </c>
      <c r="G109" s="58">
        <f>SUM(G17:G108)</f>
        <v>304070404</v>
      </c>
      <c r="H109" s="5"/>
      <c r="I109" s="58">
        <f>SUM(I17:I108)</f>
        <v>151897860.54000002</v>
      </c>
      <c r="J109" s="58">
        <f>SUM(J17:J108)</f>
        <v>57314537.859999999</v>
      </c>
      <c r="K109" s="58">
        <f>SUM(K17:K108)</f>
        <v>94858006.079999998</v>
      </c>
      <c r="L109" s="5"/>
      <c r="M109" s="58">
        <f>SUM(M17:M108)</f>
        <v>161293288.84999993</v>
      </c>
      <c r="N109" s="58">
        <f>SUM(N17:N108)</f>
        <v>55889586.940000005</v>
      </c>
      <c r="O109" s="58">
        <f>SUM(O17:O108)</f>
        <v>95063422.11999999</v>
      </c>
      <c r="P109" s="5"/>
      <c r="Q109" s="58">
        <f>SUM(Q17:Q108)</f>
        <v>142502432.23000005</v>
      </c>
      <c r="R109" s="58">
        <f>SUM(R17:R108)</f>
        <v>58739488.780000001</v>
      </c>
      <c r="S109" s="58">
        <f>SUM(S17:S108)</f>
        <v>94652590.040000007</v>
      </c>
      <c r="T109" s="5"/>
      <c r="U109" s="5"/>
      <c r="V109" s="5"/>
      <c r="W109" s="5"/>
      <c r="X109" s="5"/>
      <c r="Y109" s="5"/>
      <c r="Z109" s="2"/>
      <c r="AA109" s="2"/>
    </row>
    <row r="110" spans="1:27" ht="13.8" thickTop="1" x14ac:dyDescent="0.25"/>
  </sheetData>
  <pageMargins left="0.75" right="0.25" top="0.5" bottom="0.5" header="0.25" footer="0"/>
  <pageSetup scale="43" orientation="landscape" r:id="rId1"/>
  <headerFooter alignWithMargins="0">
    <oddHeader>&amp;RSTATEMENT AG-3
PAGE &amp;P OF &amp;N</oddHeader>
  </headerFooter>
  <rowBreaks count="1" manualBreakCount="1">
    <brk id="5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.109375" defaultRowHeight="14.4" x14ac:dyDescent="0.3"/>
  <cols>
    <col min="1" max="1" width="45.6640625" style="69" customWidth="1"/>
    <col min="2" max="3" width="9.109375" style="69"/>
    <col min="4" max="4" width="23.109375" style="69" bestFit="1" customWidth="1"/>
    <col min="5" max="7" width="9.109375" style="69"/>
    <col min="8" max="8" width="45.6640625" style="69" customWidth="1"/>
    <col min="9" max="10" width="9.109375" style="69"/>
    <col min="11" max="12" width="17.6640625" style="69" bestFit="1" customWidth="1"/>
    <col min="13" max="13" width="16.109375" style="69" bestFit="1" customWidth="1"/>
    <col min="14" max="16384" width="9.109375" style="69"/>
  </cols>
  <sheetData>
    <row r="1" spans="1:23" x14ac:dyDescent="0.3">
      <c r="A1" s="30"/>
      <c r="B1" s="29" t="s">
        <v>859</v>
      </c>
      <c r="E1" s="77" t="s">
        <v>858</v>
      </c>
    </row>
    <row r="2" spans="1:23" x14ac:dyDescent="0.3">
      <c r="A2" s="31" t="s">
        <v>529</v>
      </c>
      <c r="B2" s="32" t="s">
        <v>444</v>
      </c>
      <c r="C2" s="32" t="s">
        <v>445</v>
      </c>
      <c r="D2" s="32" t="s">
        <v>446</v>
      </c>
      <c r="E2" s="32" t="s">
        <v>447</v>
      </c>
      <c r="F2" s="32" t="s">
        <v>448</v>
      </c>
      <c r="G2" s="32" t="s">
        <v>449</v>
      </c>
      <c r="H2" s="32" t="s">
        <v>450</v>
      </c>
      <c r="I2" s="32" t="s">
        <v>451</v>
      </c>
      <c r="J2" s="32" t="s">
        <v>452</v>
      </c>
      <c r="K2" s="75" t="s">
        <v>453</v>
      </c>
      <c r="L2" s="76" t="s">
        <v>454</v>
      </c>
      <c r="M2" s="32" t="s">
        <v>455</v>
      </c>
      <c r="N2" s="32" t="s">
        <v>456</v>
      </c>
      <c r="O2" s="32" t="s">
        <v>457</v>
      </c>
      <c r="P2" s="32" t="s">
        <v>458</v>
      </c>
      <c r="Q2" s="32" t="s">
        <v>459</v>
      </c>
      <c r="R2" s="32" t="s">
        <v>460</v>
      </c>
      <c r="S2" s="32" t="s">
        <v>461</v>
      </c>
      <c r="T2" s="32" t="s">
        <v>462</v>
      </c>
      <c r="U2" s="32" t="s">
        <v>463</v>
      </c>
      <c r="V2" s="32" t="s">
        <v>464</v>
      </c>
      <c r="W2" s="32" t="s">
        <v>465</v>
      </c>
    </row>
    <row r="3" spans="1:23" x14ac:dyDescent="0.3">
      <c r="A3" s="30" t="str">
        <f>VLOOKUP(I3,'Table (2)'!$B$3:$C$345,2,FALSE)</f>
        <v>NOL &amp; TAX CREDIT C/F - DEF TAX ASSET</v>
      </c>
      <c r="B3" s="32">
        <v>50</v>
      </c>
      <c r="C3" s="32">
        <v>140</v>
      </c>
      <c r="D3" s="32" t="s">
        <v>601</v>
      </c>
      <c r="E3" s="32" t="s">
        <v>466</v>
      </c>
      <c r="F3" s="32" t="s">
        <v>762</v>
      </c>
      <c r="G3" s="34">
        <v>1901001</v>
      </c>
      <c r="H3" s="32" t="s">
        <v>803</v>
      </c>
      <c r="I3" s="32" t="s">
        <v>802</v>
      </c>
      <c r="J3" s="32" t="s">
        <v>640</v>
      </c>
      <c r="K3" s="75">
        <v>-409666</v>
      </c>
      <c r="L3" s="74">
        <v>-1051551</v>
      </c>
      <c r="M3" s="32">
        <v>-409666</v>
      </c>
      <c r="N3" s="32"/>
      <c r="O3" s="32"/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 t="s">
        <v>470</v>
      </c>
      <c r="V3" s="32" t="s">
        <v>641</v>
      </c>
      <c r="W3" s="32" t="s">
        <v>642</v>
      </c>
    </row>
    <row r="4" spans="1:23" x14ac:dyDescent="0.3">
      <c r="A4" s="30" t="str">
        <f>VLOOKUP(I4,'Table (2)'!$B$3:$C$345,2,FALSE)</f>
        <v>NOL &amp; TAX CREDIT C/F - DEF TAX ASSET</v>
      </c>
      <c r="B4" s="32">
        <v>50</v>
      </c>
      <c r="C4" s="32">
        <v>140</v>
      </c>
      <c r="D4" s="32" t="s">
        <v>601</v>
      </c>
      <c r="E4" s="32" t="s">
        <v>466</v>
      </c>
      <c r="F4" s="32" t="s">
        <v>762</v>
      </c>
      <c r="G4" s="34">
        <v>1901001</v>
      </c>
      <c r="H4" s="32" t="s">
        <v>847</v>
      </c>
      <c r="I4" s="32" t="s">
        <v>846</v>
      </c>
      <c r="J4" s="32" t="s">
        <v>640</v>
      </c>
      <c r="K4" s="75">
        <v>1405303</v>
      </c>
      <c r="L4" s="74">
        <v>1405303</v>
      </c>
      <c r="M4" s="32">
        <v>1405303</v>
      </c>
      <c r="N4" s="32"/>
      <c r="O4" s="32"/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 t="s">
        <v>470</v>
      </c>
      <c r="V4" s="32" t="s">
        <v>641</v>
      </c>
      <c r="W4" s="32" t="s">
        <v>642</v>
      </c>
    </row>
    <row r="5" spans="1:23" x14ac:dyDescent="0.3">
      <c r="A5" s="30" t="str">
        <f>VLOOKUP(I5,'Table (2)'!$B$3:$C$345,2,FALSE)</f>
        <v>NOL &amp; TAX CREDIT C/F - DEF TAX ASSET</v>
      </c>
      <c r="B5" s="32">
        <v>50</v>
      </c>
      <c r="C5" s="32">
        <v>140</v>
      </c>
      <c r="D5" s="32" t="s">
        <v>601</v>
      </c>
      <c r="E5" s="32" t="s">
        <v>466</v>
      </c>
      <c r="F5" s="32" t="s">
        <v>762</v>
      </c>
      <c r="G5" s="34">
        <v>1901001</v>
      </c>
      <c r="H5" s="32" t="s">
        <v>551</v>
      </c>
      <c r="I5" s="32" t="s">
        <v>552</v>
      </c>
      <c r="J5" s="32" t="s">
        <v>640</v>
      </c>
      <c r="K5" s="75">
        <v>9759.75</v>
      </c>
      <c r="L5" s="74">
        <v>9759.75</v>
      </c>
      <c r="M5" s="32">
        <v>9759.75</v>
      </c>
      <c r="N5" s="32"/>
      <c r="O5" s="32"/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 t="s">
        <v>470</v>
      </c>
      <c r="V5" s="32" t="s">
        <v>641</v>
      </c>
      <c r="W5" s="32" t="s">
        <v>642</v>
      </c>
    </row>
    <row r="6" spans="1:23" x14ac:dyDescent="0.3">
      <c r="A6" s="30" t="str">
        <f>VLOOKUP(I6,'Table (2)'!$B$3:$C$345,2,FALSE)</f>
        <v>INT EXP CAPITALIZED FOR TAX</v>
      </c>
      <c r="B6" s="32">
        <v>50</v>
      </c>
      <c r="C6" s="32">
        <v>140</v>
      </c>
      <c r="D6" s="32" t="s">
        <v>601</v>
      </c>
      <c r="E6" s="32" t="s">
        <v>466</v>
      </c>
      <c r="F6" s="32" t="s">
        <v>762</v>
      </c>
      <c r="G6" s="34">
        <v>1901001</v>
      </c>
      <c r="H6" s="32" t="s">
        <v>756</v>
      </c>
      <c r="I6" s="32" t="s">
        <v>801</v>
      </c>
      <c r="J6" s="32" t="s">
        <v>640</v>
      </c>
      <c r="K6" s="75">
        <v>10055129.140000001</v>
      </c>
      <c r="L6" s="74">
        <v>10436902.08</v>
      </c>
      <c r="M6" s="32">
        <v>10055129.140000001</v>
      </c>
      <c r="N6" s="32"/>
      <c r="O6" s="32"/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 t="s">
        <v>470</v>
      </c>
      <c r="V6" s="32" t="s">
        <v>641</v>
      </c>
      <c r="W6" s="32" t="s">
        <v>642</v>
      </c>
    </row>
    <row r="7" spans="1:23" x14ac:dyDescent="0.3">
      <c r="A7" s="30" t="str">
        <f>VLOOKUP(I7,'Table (2)'!$B$3:$C$345,2,FALSE)</f>
        <v>INT EXP CAPITALIZED FOR TAX</v>
      </c>
      <c r="B7" s="32">
        <v>50</v>
      </c>
      <c r="C7" s="32">
        <v>140</v>
      </c>
      <c r="D7" s="32" t="s">
        <v>601</v>
      </c>
      <c r="E7" s="32" t="s">
        <v>466</v>
      </c>
      <c r="F7" s="32" t="s">
        <v>762</v>
      </c>
      <c r="G7" s="34">
        <v>1901001</v>
      </c>
      <c r="H7" s="32" t="s">
        <v>800</v>
      </c>
      <c r="I7" s="32" t="s">
        <v>799</v>
      </c>
      <c r="J7" s="32" t="s">
        <v>640</v>
      </c>
      <c r="K7" s="75">
        <v>-5184613</v>
      </c>
      <c r="L7" s="74">
        <v>-5525900</v>
      </c>
      <c r="M7" s="32">
        <v>-5184613</v>
      </c>
      <c r="N7" s="32"/>
      <c r="O7" s="32"/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 t="s">
        <v>470</v>
      </c>
      <c r="V7" s="32" t="s">
        <v>641</v>
      </c>
      <c r="W7" s="32" t="s">
        <v>642</v>
      </c>
    </row>
    <row r="8" spans="1:23" x14ac:dyDescent="0.3">
      <c r="A8" s="30" t="str">
        <f>VLOOKUP(I8,'Table (2)'!$B$3:$C$345,2,FALSE)</f>
        <v>CIAC - BOOK RECEIPTS-DISTR -SV</v>
      </c>
      <c r="B8" s="32">
        <v>50</v>
      </c>
      <c r="C8" s="32">
        <v>140</v>
      </c>
      <c r="D8" s="32" t="s">
        <v>601</v>
      </c>
      <c r="E8" s="32" t="s">
        <v>466</v>
      </c>
      <c r="F8" s="32" t="s">
        <v>762</v>
      </c>
      <c r="G8" s="34">
        <v>1901001</v>
      </c>
      <c r="H8" s="32" t="s">
        <v>754</v>
      </c>
      <c r="I8" s="32" t="s">
        <v>798</v>
      </c>
      <c r="J8" s="32" t="s">
        <v>640</v>
      </c>
      <c r="K8" s="75">
        <v>5514152.2000000002</v>
      </c>
      <c r="L8" s="74">
        <v>5161689.95</v>
      </c>
      <c r="M8" s="32">
        <v>5514152.2000000002</v>
      </c>
      <c r="N8" s="32"/>
      <c r="O8" s="32"/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 t="s">
        <v>470</v>
      </c>
      <c r="V8" s="32" t="s">
        <v>641</v>
      </c>
      <c r="W8" s="32" t="s">
        <v>642</v>
      </c>
    </row>
    <row r="9" spans="1:23" x14ac:dyDescent="0.3">
      <c r="A9" s="30" t="str">
        <f>VLOOKUP(I9,'Table (2)'!$B$3:$C$345,2,FALSE)</f>
        <v>CIAC - BOOK RECEIPTS-DISTR -SW</v>
      </c>
      <c r="B9" s="32">
        <v>50</v>
      </c>
      <c r="C9" s="32">
        <v>140</v>
      </c>
      <c r="D9" s="32" t="s">
        <v>601</v>
      </c>
      <c r="E9" s="32" t="s">
        <v>466</v>
      </c>
      <c r="F9" s="32" t="s">
        <v>762</v>
      </c>
      <c r="G9" s="34">
        <v>1901001</v>
      </c>
      <c r="H9" s="32" t="s">
        <v>752</v>
      </c>
      <c r="I9" s="32" t="s">
        <v>796</v>
      </c>
      <c r="J9" s="32" t="s">
        <v>640</v>
      </c>
      <c r="K9" s="75">
        <v>2629914.0299999998</v>
      </c>
      <c r="L9" s="74">
        <v>2617453.33</v>
      </c>
      <c r="M9" s="32">
        <v>2629914.0299999998</v>
      </c>
      <c r="N9" s="32"/>
      <c r="O9" s="32"/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 t="s">
        <v>470</v>
      </c>
      <c r="V9" s="32" t="s">
        <v>641</v>
      </c>
      <c r="W9" s="32" t="s">
        <v>642</v>
      </c>
    </row>
    <row r="10" spans="1:23" x14ac:dyDescent="0.3">
      <c r="A10" s="30" t="str">
        <f>VLOOKUP(I10,'Table (2)'!$B$3:$C$345,2,FALSE)</f>
        <v>PROVS POSS REV REFDS</v>
      </c>
      <c r="B10" s="32">
        <v>50</v>
      </c>
      <c r="C10" s="32">
        <v>140</v>
      </c>
      <c r="D10" s="32" t="s">
        <v>601</v>
      </c>
      <c r="E10" s="32" t="s">
        <v>466</v>
      </c>
      <c r="F10" s="32" t="s">
        <v>762</v>
      </c>
      <c r="G10" s="34">
        <v>1901001</v>
      </c>
      <c r="H10" s="32" t="s">
        <v>795</v>
      </c>
      <c r="I10" s="32" t="s">
        <v>794</v>
      </c>
      <c r="J10" s="32" t="s">
        <v>640</v>
      </c>
      <c r="K10" s="75">
        <v>81021.710000000006</v>
      </c>
      <c r="L10" s="74">
        <v>81026.009999999995</v>
      </c>
      <c r="M10" s="32">
        <v>81021.710000000006</v>
      </c>
      <c r="N10" s="32"/>
      <c r="O10" s="32"/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 t="s">
        <v>470</v>
      </c>
      <c r="V10" s="32" t="s">
        <v>641</v>
      </c>
      <c r="W10" s="32" t="s">
        <v>642</v>
      </c>
    </row>
    <row r="11" spans="1:23" x14ac:dyDescent="0.3">
      <c r="A11" s="30" t="str">
        <f>VLOOKUP(I11,'Table (2)'!$B$3:$C$345,2,FALSE)</f>
        <v>SALE/LEASEBK-GRUNDY</v>
      </c>
      <c r="B11" s="32">
        <v>50</v>
      </c>
      <c r="C11" s="32">
        <v>140</v>
      </c>
      <c r="D11" s="32" t="s">
        <v>601</v>
      </c>
      <c r="E11" s="32" t="s">
        <v>466</v>
      </c>
      <c r="F11" s="32" t="s">
        <v>762</v>
      </c>
      <c r="G11" s="34">
        <v>1901001</v>
      </c>
      <c r="H11" s="32" t="s">
        <v>747</v>
      </c>
      <c r="I11" s="32" t="s">
        <v>857</v>
      </c>
      <c r="J11" s="32" t="s">
        <v>640</v>
      </c>
      <c r="K11" s="75">
        <v>640.6</v>
      </c>
      <c r="L11" s="74">
        <v>640.6</v>
      </c>
      <c r="M11" s="32">
        <v>640.6</v>
      </c>
      <c r="N11" s="32"/>
      <c r="O11" s="32"/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 t="s">
        <v>470</v>
      </c>
      <c r="V11" s="32" t="s">
        <v>641</v>
      </c>
      <c r="W11" s="32" t="s">
        <v>642</v>
      </c>
    </row>
    <row r="12" spans="1:23" x14ac:dyDescent="0.3">
      <c r="A12" s="30" t="str">
        <f>VLOOKUP(I12,'Table (2)'!$B$3:$C$345,2,FALSE)</f>
        <v>PROV WORKER'S COMP</v>
      </c>
      <c r="B12" s="32">
        <v>50</v>
      </c>
      <c r="C12" s="32">
        <v>140</v>
      </c>
      <c r="D12" s="32" t="s">
        <v>601</v>
      </c>
      <c r="E12" s="32" t="s">
        <v>466</v>
      </c>
      <c r="F12" s="32" t="s">
        <v>762</v>
      </c>
      <c r="G12" s="34">
        <v>1901001</v>
      </c>
      <c r="H12" s="32" t="s">
        <v>744</v>
      </c>
      <c r="I12" s="32" t="s">
        <v>793</v>
      </c>
      <c r="J12" s="32" t="s">
        <v>640</v>
      </c>
      <c r="K12" s="75">
        <v>28388.35</v>
      </c>
      <c r="L12" s="74">
        <v>32122.720000000001</v>
      </c>
      <c r="M12" s="32">
        <v>28388.35</v>
      </c>
      <c r="N12" s="32"/>
      <c r="O12" s="32"/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 t="s">
        <v>470</v>
      </c>
      <c r="V12" s="32" t="s">
        <v>641</v>
      </c>
      <c r="W12" s="32" t="s">
        <v>642</v>
      </c>
    </row>
    <row r="13" spans="1:23" x14ac:dyDescent="0.3">
      <c r="A13" s="30" t="str">
        <f>VLOOKUP(I13,'Table (2)'!$B$3:$C$345,2,FALSE)</f>
        <v>SUPPLEMENTAL EXECUTIVE RETIREMENT PLAN</v>
      </c>
      <c r="B13" s="32">
        <v>50</v>
      </c>
      <c r="C13" s="32">
        <v>140</v>
      </c>
      <c r="D13" s="32" t="s">
        <v>601</v>
      </c>
      <c r="E13" s="32" t="s">
        <v>466</v>
      </c>
      <c r="F13" s="32" t="s">
        <v>762</v>
      </c>
      <c r="G13" s="34">
        <v>1901001</v>
      </c>
      <c r="H13" s="32" t="s">
        <v>743</v>
      </c>
      <c r="I13" s="32" t="s">
        <v>844</v>
      </c>
      <c r="J13" s="32" t="s">
        <v>640</v>
      </c>
      <c r="K13" s="75">
        <v>-89023.91</v>
      </c>
      <c r="L13" s="74">
        <v>-71939.7</v>
      </c>
      <c r="M13" s="32">
        <v>-89023.91</v>
      </c>
      <c r="N13" s="32"/>
      <c r="O13" s="32"/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 t="s">
        <v>470</v>
      </c>
      <c r="V13" s="32" t="s">
        <v>641</v>
      </c>
      <c r="W13" s="32" t="s">
        <v>642</v>
      </c>
    </row>
    <row r="14" spans="1:23" x14ac:dyDescent="0.3">
      <c r="A14" s="30" t="str">
        <f>VLOOKUP(I14,'Table (2)'!$B$3:$C$345,2,FALSE)</f>
        <v>ACCRD SUP EXEC RETIR PLAN COSTS-SFAS 158</v>
      </c>
      <c r="B14" s="32">
        <v>50</v>
      </c>
      <c r="C14" s="32">
        <v>140</v>
      </c>
      <c r="D14" s="32" t="s">
        <v>601</v>
      </c>
      <c r="E14" s="32" t="s">
        <v>466</v>
      </c>
      <c r="F14" s="32" t="s">
        <v>762</v>
      </c>
      <c r="G14" s="34">
        <v>1901001</v>
      </c>
      <c r="H14" s="32" t="s">
        <v>742</v>
      </c>
      <c r="I14" s="32" t="s">
        <v>843</v>
      </c>
      <c r="J14" s="32" t="s">
        <v>640</v>
      </c>
      <c r="K14" s="75">
        <v>219677.15</v>
      </c>
      <c r="L14" s="74">
        <v>112091</v>
      </c>
      <c r="M14" s="32">
        <v>219677.15</v>
      </c>
      <c r="N14" s="32"/>
      <c r="O14" s="32"/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 t="s">
        <v>470</v>
      </c>
      <c r="V14" s="32" t="s">
        <v>641</v>
      </c>
      <c r="W14" s="32" t="s">
        <v>642</v>
      </c>
    </row>
    <row r="15" spans="1:23" x14ac:dyDescent="0.3">
      <c r="A15" s="30" t="str">
        <f>VLOOKUP(I15,'Table (2)'!$B$3:$C$345,2,FALSE)</f>
        <v>ACCRD BK SUP. SAVINGS PLAN EXP</v>
      </c>
      <c r="B15" s="32">
        <v>50</v>
      </c>
      <c r="C15" s="32">
        <v>140</v>
      </c>
      <c r="D15" s="32" t="s">
        <v>601</v>
      </c>
      <c r="E15" s="32" t="s">
        <v>466</v>
      </c>
      <c r="F15" s="32" t="s">
        <v>762</v>
      </c>
      <c r="G15" s="34">
        <v>1901001</v>
      </c>
      <c r="H15" s="32" t="s">
        <v>741</v>
      </c>
      <c r="I15" s="32" t="s">
        <v>842</v>
      </c>
      <c r="J15" s="32" t="s">
        <v>640</v>
      </c>
      <c r="K15" s="75">
        <v>142175.84</v>
      </c>
      <c r="L15" s="74">
        <v>174299.72</v>
      </c>
      <c r="M15" s="32">
        <v>142175.84</v>
      </c>
      <c r="N15" s="32"/>
      <c r="O15" s="32"/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 t="s">
        <v>470</v>
      </c>
      <c r="V15" s="32" t="s">
        <v>641</v>
      </c>
      <c r="W15" s="32" t="s">
        <v>642</v>
      </c>
    </row>
    <row r="16" spans="1:23" x14ac:dyDescent="0.3">
      <c r="A16" s="30" t="str">
        <f>VLOOKUP(I16,'Table (2)'!$B$3:$C$345,2,FALSE)</f>
        <v>ACCRUED PSI PLAN EXP</v>
      </c>
      <c r="B16" s="32">
        <v>50</v>
      </c>
      <c r="C16" s="32">
        <v>140</v>
      </c>
      <c r="D16" s="32" t="s">
        <v>601</v>
      </c>
      <c r="E16" s="32" t="s">
        <v>466</v>
      </c>
      <c r="F16" s="32" t="s">
        <v>762</v>
      </c>
      <c r="G16" s="34">
        <v>1901001</v>
      </c>
      <c r="H16" s="32" t="s">
        <v>739</v>
      </c>
      <c r="I16" s="32" t="s">
        <v>841</v>
      </c>
      <c r="J16" s="32" t="s">
        <v>640</v>
      </c>
      <c r="K16" s="75">
        <v>1950795.92</v>
      </c>
      <c r="L16" s="74">
        <v>1952730.64</v>
      </c>
      <c r="M16" s="32">
        <v>1950795.92</v>
      </c>
      <c r="N16" s="32"/>
      <c r="O16" s="32"/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 t="s">
        <v>470</v>
      </c>
      <c r="V16" s="32" t="s">
        <v>641</v>
      </c>
      <c r="W16" s="32" t="s">
        <v>642</v>
      </c>
    </row>
    <row r="17" spans="1:23" x14ac:dyDescent="0.3">
      <c r="A17" s="30" t="str">
        <f>VLOOKUP(I17,'Table (2)'!$B$3:$C$345,2,FALSE)</f>
        <v>BK PROV UNCOLL ACCTS</v>
      </c>
      <c r="B17" s="32">
        <v>50</v>
      </c>
      <c r="C17" s="32">
        <v>140</v>
      </c>
      <c r="D17" s="32" t="s">
        <v>601</v>
      </c>
      <c r="E17" s="32" t="s">
        <v>466</v>
      </c>
      <c r="F17" s="32" t="s">
        <v>762</v>
      </c>
      <c r="G17" s="34">
        <v>1901001</v>
      </c>
      <c r="H17" s="32" t="s">
        <v>792</v>
      </c>
      <c r="I17" s="32" t="s">
        <v>791</v>
      </c>
      <c r="J17" s="32" t="s">
        <v>640</v>
      </c>
      <c r="K17" s="75">
        <v>1482702.53</v>
      </c>
      <c r="L17" s="74">
        <v>1237697.44</v>
      </c>
      <c r="M17" s="32">
        <v>1482702.53</v>
      </c>
      <c r="N17" s="32"/>
      <c r="O17" s="32"/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 t="s">
        <v>470</v>
      </c>
      <c r="V17" s="32" t="s">
        <v>641</v>
      </c>
      <c r="W17" s="32" t="s">
        <v>642</v>
      </c>
    </row>
    <row r="18" spans="1:23" x14ac:dyDescent="0.3">
      <c r="A18" s="30" t="str">
        <f>VLOOKUP(I18,'Table (2)'!$B$3:$C$345,2,FALSE)</f>
        <v>ACCRD COMPANYWIDE INCENTV PLAN</v>
      </c>
      <c r="B18" s="32">
        <v>50</v>
      </c>
      <c r="C18" s="32">
        <v>140</v>
      </c>
      <c r="D18" s="32" t="s">
        <v>601</v>
      </c>
      <c r="E18" s="32" t="s">
        <v>466</v>
      </c>
      <c r="F18" s="32" t="s">
        <v>762</v>
      </c>
      <c r="G18" s="34">
        <v>1901001</v>
      </c>
      <c r="H18" s="32" t="s">
        <v>734</v>
      </c>
      <c r="I18" s="32" t="s">
        <v>790</v>
      </c>
      <c r="J18" s="32" t="s">
        <v>640</v>
      </c>
      <c r="K18" s="75">
        <v>3911638.01</v>
      </c>
      <c r="L18" s="74">
        <v>3087433.23</v>
      </c>
      <c r="M18" s="32">
        <v>3911638.01</v>
      </c>
      <c r="N18" s="32"/>
      <c r="O18" s="32"/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 t="s">
        <v>470</v>
      </c>
      <c r="V18" s="32" t="s">
        <v>641</v>
      </c>
      <c r="W18" s="32" t="s">
        <v>642</v>
      </c>
    </row>
    <row r="19" spans="1:23" x14ac:dyDescent="0.3">
      <c r="A19" s="30" t="str">
        <f>VLOOKUP(I19,'Table (2)'!$B$3:$C$345,2,FALSE)</f>
        <v>ACCRD ENVIRONMENTAL LIAB-CURRENT</v>
      </c>
      <c r="B19" s="32">
        <v>50</v>
      </c>
      <c r="C19" s="32">
        <v>140</v>
      </c>
      <c r="D19" s="32" t="s">
        <v>601</v>
      </c>
      <c r="E19" s="32" t="s">
        <v>466</v>
      </c>
      <c r="F19" s="32" t="s">
        <v>762</v>
      </c>
      <c r="G19" s="34">
        <v>1901001</v>
      </c>
      <c r="H19" s="32" t="s">
        <v>733</v>
      </c>
      <c r="I19" s="32" t="s">
        <v>856</v>
      </c>
      <c r="J19" s="32" t="s">
        <v>640</v>
      </c>
      <c r="K19" s="75">
        <v>4200</v>
      </c>
      <c r="L19" s="74">
        <v>4200</v>
      </c>
      <c r="M19" s="32">
        <v>4200</v>
      </c>
      <c r="N19" s="32"/>
      <c r="O19" s="32"/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 t="s">
        <v>470</v>
      </c>
      <c r="V19" s="32" t="s">
        <v>641</v>
      </c>
      <c r="W19" s="32" t="s">
        <v>642</v>
      </c>
    </row>
    <row r="20" spans="1:23" x14ac:dyDescent="0.3">
      <c r="A20" s="30" t="str">
        <f>VLOOKUP(I20,'Table (2)'!$B$3:$C$345,2,FALSE)</f>
        <v>ACCRUED BOOK VACATION PAY</v>
      </c>
      <c r="B20" s="32">
        <v>50</v>
      </c>
      <c r="C20" s="32">
        <v>140</v>
      </c>
      <c r="D20" s="32" t="s">
        <v>601</v>
      </c>
      <c r="E20" s="32" t="s">
        <v>466</v>
      </c>
      <c r="F20" s="32" t="s">
        <v>762</v>
      </c>
      <c r="G20" s="34">
        <v>1901001</v>
      </c>
      <c r="H20" s="32" t="s">
        <v>732</v>
      </c>
      <c r="I20" s="32" t="s">
        <v>789</v>
      </c>
      <c r="J20" s="32" t="s">
        <v>640</v>
      </c>
      <c r="K20" s="75">
        <v>1937816.41</v>
      </c>
      <c r="L20" s="74">
        <v>2150862.62</v>
      </c>
      <c r="M20" s="32">
        <v>1937816.41</v>
      </c>
      <c r="N20" s="32"/>
      <c r="O20" s="32"/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 t="s">
        <v>470</v>
      </c>
      <c r="V20" s="32" t="s">
        <v>641</v>
      </c>
      <c r="W20" s="32" t="s">
        <v>642</v>
      </c>
    </row>
    <row r="21" spans="1:23" x14ac:dyDescent="0.3">
      <c r="A21" s="30" t="str">
        <f>VLOOKUP(I21,'Table (2)'!$B$3:$C$345,2,FALSE)</f>
        <v>(ICDP)-INCENTIVE COMP DEFERRAL PLAN</v>
      </c>
      <c r="B21" s="32">
        <v>50</v>
      </c>
      <c r="C21" s="32">
        <v>140</v>
      </c>
      <c r="D21" s="32" t="s">
        <v>601</v>
      </c>
      <c r="E21" s="32" t="s">
        <v>466</v>
      </c>
      <c r="F21" s="32" t="s">
        <v>762</v>
      </c>
      <c r="G21" s="34">
        <v>1901001</v>
      </c>
      <c r="H21" s="32" t="s">
        <v>731</v>
      </c>
      <c r="I21" s="32" t="s">
        <v>838</v>
      </c>
      <c r="J21" s="32" t="s">
        <v>640</v>
      </c>
      <c r="K21" s="75">
        <v>426357.54</v>
      </c>
      <c r="L21" s="74">
        <v>460681.89</v>
      </c>
      <c r="M21" s="32">
        <v>426357.54</v>
      </c>
      <c r="N21" s="32"/>
      <c r="O21" s="32"/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 t="s">
        <v>470</v>
      </c>
      <c r="V21" s="32" t="s">
        <v>641</v>
      </c>
      <c r="W21" s="32" t="s">
        <v>642</v>
      </c>
    </row>
    <row r="22" spans="1:23" x14ac:dyDescent="0.3">
      <c r="A22" s="30" t="str">
        <f>VLOOKUP(I22,'Table (2)'!$B$3:$C$345,2,FALSE)</f>
        <v>ACCRUED BK SEVERANCE BENEFITS</v>
      </c>
      <c r="B22" s="32">
        <v>50</v>
      </c>
      <c r="C22" s="32">
        <v>140</v>
      </c>
      <c r="D22" s="32" t="s">
        <v>601</v>
      </c>
      <c r="E22" s="32" t="s">
        <v>466</v>
      </c>
      <c r="F22" s="32" t="s">
        <v>762</v>
      </c>
      <c r="G22" s="34">
        <v>1901001</v>
      </c>
      <c r="H22" s="32" t="s">
        <v>730</v>
      </c>
      <c r="I22" s="32" t="s">
        <v>837</v>
      </c>
      <c r="J22" s="32" t="s">
        <v>640</v>
      </c>
      <c r="K22" s="75">
        <v>0</v>
      </c>
      <c r="L22" s="74">
        <v>37100</v>
      </c>
      <c r="M22" s="32">
        <v>0</v>
      </c>
      <c r="N22" s="32"/>
      <c r="O22" s="32"/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 t="s">
        <v>470</v>
      </c>
      <c r="V22" s="32" t="s">
        <v>641</v>
      </c>
      <c r="W22" s="32" t="s">
        <v>642</v>
      </c>
    </row>
    <row r="23" spans="1:23" x14ac:dyDescent="0.3">
      <c r="A23" s="30" t="str">
        <f>VLOOKUP(I23,'Table (2)'!$B$3:$C$345,2,FALSE)</f>
        <v>ACCRUED INTEREST-LONG-TERM - FIN 48</v>
      </c>
      <c r="B23" s="32">
        <v>50</v>
      </c>
      <c r="C23" s="32">
        <v>140</v>
      </c>
      <c r="D23" s="32" t="s">
        <v>601</v>
      </c>
      <c r="E23" s="32" t="s">
        <v>466</v>
      </c>
      <c r="F23" s="32" t="s">
        <v>762</v>
      </c>
      <c r="G23" s="34">
        <v>1901001</v>
      </c>
      <c r="H23" s="32" t="s">
        <v>728</v>
      </c>
      <c r="I23" s="32" t="s">
        <v>788</v>
      </c>
      <c r="J23" s="32" t="s">
        <v>640</v>
      </c>
      <c r="K23" s="75">
        <v>-252956.9</v>
      </c>
      <c r="L23" s="74">
        <v>-248049.9</v>
      </c>
      <c r="M23" s="32">
        <v>-252956.9</v>
      </c>
      <c r="N23" s="32"/>
      <c r="O23" s="32"/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 t="s">
        <v>470</v>
      </c>
      <c r="V23" s="32" t="s">
        <v>641</v>
      </c>
      <c r="W23" s="32" t="s">
        <v>642</v>
      </c>
    </row>
    <row r="24" spans="1:23" x14ac:dyDescent="0.3">
      <c r="A24" s="30" t="str">
        <f>VLOOKUP(I24,'Table (2)'!$B$3:$C$345,2,FALSE)</f>
        <v>ACCRUED INTEREST-LONG-TERM - FIN 48</v>
      </c>
      <c r="B24" s="32">
        <v>50</v>
      </c>
      <c r="C24" s="32">
        <v>140</v>
      </c>
      <c r="D24" s="32" t="s">
        <v>601</v>
      </c>
      <c r="E24" s="32" t="s">
        <v>466</v>
      </c>
      <c r="F24" s="32" t="s">
        <v>762</v>
      </c>
      <c r="G24" s="34">
        <v>1901001</v>
      </c>
      <c r="H24" s="32" t="s">
        <v>787</v>
      </c>
      <c r="I24" s="32" t="s">
        <v>786</v>
      </c>
      <c r="J24" s="32" t="s">
        <v>640</v>
      </c>
      <c r="K24" s="75">
        <v>253682</v>
      </c>
      <c r="L24" s="74">
        <v>253682</v>
      </c>
      <c r="M24" s="32">
        <v>253682</v>
      </c>
      <c r="N24" s="32"/>
      <c r="O24" s="32"/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 t="s">
        <v>470</v>
      </c>
      <c r="V24" s="32" t="s">
        <v>641</v>
      </c>
      <c r="W24" s="32" t="s">
        <v>642</v>
      </c>
    </row>
    <row r="25" spans="1:23" x14ac:dyDescent="0.3">
      <c r="A25" s="30" t="str">
        <f>VLOOKUP(I25,'Table (2)'!$B$3:$C$345,2,FALSE)</f>
        <v>ACCRUED INTEREST-SHORT-TERM - FIN 48</v>
      </c>
      <c r="B25" s="32">
        <v>50</v>
      </c>
      <c r="C25" s="32">
        <v>140</v>
      </c>
      <c r="D25" s="32" t="s">
        <v>601</v>
      </c>
      <c r="E25" s="32" t="s">
        <v>466</v>
      </c>
      <c r="F25" s="32" t="s">
        <v>762</v>
      </c>
      <c r="G25" s="34">
        <v>1901001</v>
      </c>
      <c r="H25" s="32" t="s">
        <v>727</v>
      </c>
      <c r="I25" s="32" t="s">
        <v>785</v>
      </c>
      <c r="J25" s="32" t="s">
        <v>640</v>
      </c>
      <c r="K25" s="75">
        <v>0</v>
      </c>
      <c r="L25" s="74">
        <v>207.55</v>
      </c>
      <c r="M25" s="32">
        <v>0</v>
      </c>
      <c r="N25" s="32"/>
      <c r="O25" s="32"/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 t="s">
        <v>470</v>
      </c>
      <c r="V25" s="32" t="s">
        <v>641</v>
      </c>
      <c r="W25" s="32" t="s">
        <v>642</v>
      </c>
    </row>
    <row r="26" spans="1:23" x14ac:dyDescent="0.3">
      <c r="A26" s="30" t="str">
        <f>VLOOKUP(I26,'Table (2)'!$B$3:$C$345,2,FALSE)</f>
        <v>ACCRUED STATE INCOME TAX EXP</v>
      </c>
      <c r="B26" s="32">
        <v>50</v>
      </c>
      <c r="C26" s="32">
        <v>140</v>
      </c>
      <c r="D26" s="32" t="s">
        <v>601</v>
      </c>
      <c r="E26" s="32" t="s">
        <v>466</v>
      </c>
      <c r="F26" s="32" t="s">
        <v>762</v>
      </c>
      <c r="G26" s="34">
        <v>1901001</v>
      </c>
      <c r="H26" s="32" t="s">
        <v>726</v>
      </c>
      <c r="I26" s="32" t="s">
        <v>784</v>
      </c>
      <c r="J26" s="32" t="s">
        <v>640</v>
      </c>
      <c r="K26" s="75">
        <v>289805.59999999998</v>
      </c>
      <c r="L26" s="74">
        <v>289805.59999999998</v>
      </c>
      <c r="M26" s="32">
        <v>289805.59999999998</v>
      </c>
      <c r="N26" s="32"/>
      <c r="O26" s="32"/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 t="s">
        <v>470</v>
      </c>
      <c r="V26" s="32" t="s">
        <v>641</v>
      </c>
      <c r="W26" s="32" t="s">
        <v>642</v>
      </c>
    </row>
    <row r="27" spans="1:23" x14ac:dyDescent="0.3">
      <c r="A27" s="30" t="str">
        <f>VLOOKUP(I27,'Table (2)'!$B$3:$C$345,2,FALSE)</f>
        <v>ADVANCE RENTAL INC (CUR MO)</v>
      </c>
      <c r="B27" s="32">
        <v>50</v>
      </c>
      <c r="C27" s="32">
        <v>140</v>
      </c>
      <c r="D27" s="32" t="s">
        <v>601</v>
      </c>
      <c r="E27" s="32" t="s">
        <v>466</v>
      </c>
      <c r="F27" s="32" t="s">
        <v>762</v>
      </c>
      <c r="G27" s="34">
        <v>1901001</v>
      </c>
      <c r="H27" s="32" t="s">
        <v>708</v>
      </c>
      <c r="I27" s="32" t="s">
        <v>855</v>
      </c>
      <c r="J27" s="32" t="s">
        <v>640</v>
      </c>
      <c r="K27" s="75">
        <v>724476.38</v>
      </c>
      <c r="L27" s="74">
        <v>663751.01</v>
      </c>
      <c r="M27" s="32">
        <v>724476.38</v>
      </c>
      <c r="N27" s="32"/>
      <c r="O27" s="32"/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 t="s">
        <v>470</v>
      </c>
      <c r="V27" s="32" t="s">
        <v>641</v>
      </c>
      <c r="W27" s="32" t="s">
        <v>642</v>
      </c>
    </row>
    <row r="28" spans="1:23" x14ac:dyDescent="0.3">
      <c r="A28" s="30" t="str">
        <f>VLOOKUP(I28,'Table (2)'!$B$3:$C$345,2,FALSE)</f>
        <v>CAPITALIZED SOFTWARE COSTS-TAX</v>
      </c>
      <c r="B28" s="32">
        <v>50</v>
      </c>
      <c r="C28" s="32">
        <v>140</v>
      </c>
      <c r="D28" s="32" t="s">
        <v>601</v>
      </c>
      <c r="E28" s="32" t="s">
        <v>466</v>
      </c>
      <c r="F28" s="32" t="s">
        <v>762</v>
      </c>
      <c r="G28" s="34">
        <v>1901001</v>
      </c>
      <c r="H28" s="32" t="s">
        <v>704</v>
      </c>
      <c r="I28" s="32" t="s">
        <v>781</v>
      </c>
      <c r="J28" s="32" t="s">
        <v>640</v>
      </c>
      <c r="K28" s="75">
        <v>49858.6</v>
      </c>
      <c r="L28" s="74">
        <v>23270.15</v>
      </c>
      <c r="M28" s="32">
        <v>49858.6</v>
      </c>
      <c r="N28" s="32"/>
      <c r="O28" s="32"/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 t="s">
        <v>470</v>
      </c>
      <c r="V28" s="32" t="s">
        <v>641</v>
      </c>
      <c r="W28" s="32" t="s">
        <v>642</v>
      </c>
    </row>
    <row r="29" spans="1:23" x14ac:dyDescent="0.3">
      <c r="A29" s="30" t="str">
        <f>VLOOKUP(I29,'Table (2)'!$B$3:$C$345,2,FALSE)</f>
        <v>ACCRD SFAS 106 PST RETIRE EXP</v>
      </c>
      <c r="B29" s="32">
        <v>50</v>
      </c>
      <c r="C29" s="32">
        <v>140</v>
      </c>
      <c r="D29" s="32" t="s">
        <v>601</v>
      </c>
      <c r="E29" s="32" t="s">
        <v>466</v>
      </c>
      <c r="F29" s="32" t="s">
        <v>762</v>
      </c>
      <c r="G29" s="34">
        <v>1901001</v>
      </c>
      <c r="H29" s="32" t="s">
        <v>702</v>
      </c>
      <c r="I29" s="32" t="s">
        <v>779</v>
      </c>
      <c r="J29" s="32" t="s">
        <v>640</v>
      </c>
      <c r="K29" s="75">
        <v>-1445331.85</v>
      </c>
      <c r="L29" s="74">
        <v>-4721190.45</v>
      </c>
      <c r="M29" s="32">
        <v>-1445331.85</v>
      </c>
      <c r="N29" s="32"/>
      <c r="O29" s="32"/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 t="s">
        <v>470</v>
      </c>
      <c r="V29" s="32" t="s">
        <v>641</v>
      </c>
      <c r="W29" s="32" t="s">
        <v>642</v>
      </c>
    </row>
    <row r="30" spans="1:23" x14ac:dyDescent="0.3">
      <c r="A30" s="30" t="str">
        <f>VLOOKUP(I30,'Table (2)'!$B$3:$C$345,2,FALSE)</f>
        <v>SFAS 106 PST RETIRE EXP - NON-DEDUCT CONT</v>
      </c>
      <c r="B30" s="32">
        <v>50</v>
      </c>
      <c r="C30" s="32">
        <v>140</v>
      </c>
      <c r="D30" s="32" t="s">
        <v>601</v>
      </c>
      <c r="E30" s="32" t="s">
        <v>466</v>
      </c>
      <c r="F30" s="32" t="s">
        <v>762</v>
      </c>
      <c r="G30" s="34">
        <v>1901001</v>
      </c>
      <c r="H30" s="32" t="s">
        <v>701</v>
      </c>
      <c r="I30" s="32" t="s">
        <v>428</v>
      </c>
      <c r="J30" s="32" t="s">
        <v>640</v>
      </c>
      <c r="K30" s="75">
        <v>5233034.8</v>
      </c>
      <c r="L30" s="74">
        <v>5233034.8</v>
      </c>
      <c r="M30" s="32">
        <v>5233034.8</v>
      </c>
      <c r="N30" s="32"/>
      <c r="O30" s="32"/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 t="s">
        <v>470</v>
      </c>
      <c r="V30" s="32" t="s">
        <v>641</v>
      </c>
      <c r="W30" s="32" t="s">
        <v>642</v>
      </c>
    </row>
    <row r="31" spans="1:23" x14ac:dyDescent="0.3">
      <c r="A31" s="30" t="str">
        <f>VLOOKUP(I31,'Table (2)'!$B$3:$C$345,2,FALSE)</f>
        <v>ACCRD OPEB COSTS - SFAS 158</v>
      </c>
      <c r="B31" s="32">
        <v>50</v>
      </c>
      <c r="C31" s="32">
        <v>140</v>
      </c>
      <c r="D31" s="32" t="s">
        <v>601</v>
      </c>
      <c r="E31" s="32" t="s">
        <v>466</v>
      </c>
      <c r="F31" s="32" t="s">
        <v>762</v>
      </c>
      <c r="G31" s="34">
        <v>1901001</v>
      </c>
      <c r="H31" s="32" t="s">
        <v>700</v>
      </c>
      <c r="I31" s="32" t="s">
        <v>778</v>
      </c>
      <c r="J31" s="32" t="s">
        <v>640</v>
      </c>
      <c r="K31" s="75">
        <v>-160038.39000000001</v>
      </c>
      <c r="L31" s="74">
        <v>1354292.53</v>
      </c>
      <c r="M31" s="32">
        <v>-160038.39000000001</v>
      </c>
      <c r="N31" s="32"/>
      <c r="O31" s="32"/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 t="s">
        <v>470</v>
      </c>
      <c r="V31" s="32" t="s">
        <v>641</v>
      </c>
      <c r="W31" s="32" t="s">
        <v>642</v>
      </c>
    </row>
    <row r="32" spans="1:23" x14ac:dyDescent="0.3">
      <c r="A32" s="30" t="str">
        <f>VLOOKUP(I32,'Table (2)'!$B$3:$C$345,2,FALSE)</f>
        <v>ACCRD SFAS 112 PST EMPLOY BEN</v>
      </c>
      <c r="B32" s="32">
        <v>50</v>
      </c>
      <c r="C32" s="32">
        <v>140</v>
      </c>
      <c r="D32" s="32" t="s">
        <v>601</v>
      </c>
      <c r="E32" s="32" t="s">
        <v>466</v>
      </c>
      <c r="F32" s="32" t="s">
        <v>762</v>
      </c>
      <c r="G32" s="34">
        <v>1901001</v>
      </c>
      <c r="H32" s="32" t="s">
        <v>699</v>
      </c>
      <c r="I32" s="32" t="s">
        <v>777</v>
      </c>
      <c r="J32" s="32" t="s">
        <v>640</v>
      </c>
      <c r="K32" s="75">
        <v>3309030.04</v>
      </c>
      <c r="L32" s="74">
        <v>3421815.26</v>
      </c>
      <c r="M32" s="32">
        <v>3309030.04</v>
      </c>
      <c r="N32" s="32"/>
      <c r="O32" s="32"/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 t="s">
        <v>470</v>
      </c>
      <c r="V32" s="32" t="s">
        <v>641</v>
      </c>
      <c r="W32" s="32" t="s">
        <v>642</v>
      </c>
    </row>
    <row r="33" spans="1:23" x14ac:dyDescent="0.3">
      <c r="A33" s="30" t="str">
        <f>VLOOKUP(I33,'Table (2)'!$B$3:$C$345,2,FALSE)</f>
        <v>ACCRD BOOK ARO EXPENSE - SFAS 143</v>
      </c>
      <c r="B33" s="32">
        <v>50</v>
      </c>
      <c r="C33" s="32">
        <v>140</v>
      </c>
      <c r="D33" s="32" t="s">
        <v>601</v>
      </c>
      <c r="E33" s="32" t="s">
        <v>466</v>
      </c>
      <c r="F33" s="32" t="s">
        <v>762</v>
      </c>
      <c r="G33" s="34">
        <v>1901001</v>
      </c>
      <c r="H33" s="32" t="s">
        <v>698</v>
      </c>
      <c r="I33" s="32" t="s">
        <v>776</v>
      </c>
      <c r="J33" s="32" t="s">
        <v>640</v>
      </c>
      <c r="K33" s="75">
        <v>387450.09</v>
      </c>
      <c r="L33" s="74">
        <v>297632.18</v>
      </c>
      <c r="M33" s="32">
        <v>387450.09</v>
      </c>
      <c r="N33" s="32"/>
      <c r="O33" s="32"/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 t="s">
        <v>470</v>
      </c>
      <c r="V33" s="32" t="s">
        <v>641</v>
      </c>
      <c r="W33" s="32" t="s">
        <v>642</v>
      </c>
    </row>
    <row r="34" spans="1:23" x14ac:dyDescent="0.3">
      <c r="A34" s="30" t="str">
        <f>VLOOKUP(I34,'Table (2)'!$B$3:$C$345,2,FALSE)</f>
        <v>SFAS 106 - MEDICARE SUBSIDY - NORM - (PPACA)</v>
      </c>
      <c r="B34" s="32">
        <v>50</v>
      </c>
      <c r="C34" s="32">
        <v>140</v>
      </c>
      <c r="D34" s="32" t="s">
        <v>601</v>
      </c>
      <c r="E34" s="32" t="s">
        <v>466</v>
      </c>
      <c r="F34" s="32" t="s">
        <v>762</v>
      </c>
      <c r="G34" s="34">
        <v>1901001</v>
      </c>
      <c r="H34" s="32" t="s">
        <v>696</v>
      </c>
      <c r="I34" s="32" t="s">
        <v>775</v>
      </c>
      <c r="J34" s="32" t="s">
        <v>640</v>
      </c>
      <c r="K34" s="75">
        <v>-2948311.93</v>
      </c>
      <c r="L34" s="74">
        <v>0</v>
      </c>
      <c r="M34" s="32">
        <v>-2948311.93</v>
      </c>
      <c r="N34" s="32"/>
      <c r="O34" s="32"/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 t="s">
        <v>470</v>
      </c>
      <c r="V34" s="32" t="s">
        <v>641</v>
      </c>
      <c r="W34" s="32" t="s">
        <v>642</v>
      </c>
    </row>
    <row r="35" spans="1:23" x14ac:dyDescent="0.3">
      <c r="A35" s="30" t="str">
        <f>VLOOKUP(I35,'Table (2)'!$B$3:$C$345,2,FALSE)</f>
        <v>ACCRUED BK REMOVAL COST - ACRS</v>
      </c>
      <c r="B35" s="32">
        <v>50</v>
      </c>
      <c r="C35" s="32">
        <v>140</v>
      </c>
      <c r="D35" s="32" t="s">
        <v>601</v>
      </c>
      <c r="E35" s="32" t="s">
        <v>466</v>
      </c>
      <c r="F35" s="32" t="s">
        <v>762</v>
      </c>
      <c r="G35" s="34">
        <v>1901001</v>
      </c>
      <c r="H35" s="32" t="s">
        <v>694</v>
      </c>
      <c r="I35" s="32" t="s">
        <v>774</v>
      </c>
      <c r="J35" s="32" t="s">
        <v>640</v>
      </c>
      <c r="K35" s="75">
        <v>54679917.200000003</v>
      </c>
      <c r="L35" s="74">
        <v>55248170.200000003</v>
      </c>
      <c r="M35" s="32">
        <v>54679917.200000003</v>
      </c>
      <c r="N35" s="32"/>
      <c r="O35" s="32"/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 t="s">
        <v>470</v>
      </c>
      <c r="V35" s="32" t="s">
        <v>641</v>
      </c>
      <c r="W35" s="32" t="s">
        <v>642</v>
      </c>
    </row>
    <row r="36" spans="1:23" x14ac:dyDescent="0.3">
      <c r="A36" s="30" t="str">
        <f>VLOOKUP(I36,'Table (2)'!$B$3:$C$345,2,FALSE)</f>
        <v>FIN 48 - DEFD STATE INCOME TAXES</v>
      </c>
      <c r="B36" s="32">
        <v>50</v>
      </c>
      <c r="C36" s="32">
        <v>140</v>
      </c>
      <c r="D36" s="32" t="s">
        <v>601</v>
      </c>
      <c r="E36" s="32" t="s">
        <v>466</v>
      </c>
      <c r="F36" s="32" t="s">
        <v>762</v>
      </c>
      <c r="G36" s="34">
        <v>1901001</v>
      </c>
      <c r="H36" s="32" t="s">
        <v>773</v>
      </c>
      <c r="I36" s="32" t="s">
        <v>772</v>
      </c>
      <c r="J36" s="32" t="s">
        <v>640</v>
      </c>
      <c r="K36" s="75">
        <v>-4260.8999999999996</v>
      </c>
      <c r="L36" s="74">
        <v>-41244</v>
      </c>
      <c r="M36" s="32">
        <v>-4260.8999999999996</v>
      </c>
      <c r="N36" s="32"/>
      <c r="O36" s="32"/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 t="s">
        <v>470</v>
      </c>
      <c r="V36" s="32" t="s">
        <v>641</v>
      </c>
      <c r="W36" s="32" t="s">
        <v>642</v>
      </c>
    </row>
    <row r="37" spans="1:23" x14ac:dyDescent="0.3">
      <c r="A37" s="30" t="str">
        <f>VLOOKUP(I37,'Table (2)'!$B$3:$C$345,2,FALSE)</f>
        <v>DEFD STATE INCOME TAXES</v>
      </c>
      <c r="B37" s="32">
        <v>50</v>
      </c>
      <c r="C37" s="32">
        <v>140</v>
      </c>
      <c r="D37" s="32" t="s">
        <v>601</v>
      </c>
      <c r="E37" s="32" t="s">
        <v>466</v>
      </c>
      <c r="F37" s="32" t="s">
        <v>762</v>
      </c>
      <c r="G37" s="34">
        <v>1901001</v>
      </c>
      <c r="H37" s="32" t="s">
        <v>854</v>
      </c>
      <c r="I37" s="32" t="s">
        <v>853</v>
      </c>
      <c r="J37" s="32" t="s">
        <v>640</v>
      </c>
      <c r="K37" s="75">
        <v>-24828664.699999999</v>
      </c>
      <c r="L37" s="74">
        <v>-28372789.899999999</v>
      </c>
      <c r="M37" s="32">
        <v>-24828664.699999999</v>
      </c>
      <c r="N37" s="32"/>
      <c r="O37" s="32"/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 t="s">
        <v>470</v>
      </c>
      <c r="V37" s="32" t="s">
        <v>641</v>
      </c>
      <c r="W37" s="32" t="s">
        <v>642</v>
      </c>
    </row>
    <row r="38" spans="1:23" x14ac:dyDescent="0.3">
      <c r="A38" s="30" t="str">
        <f>VLOOKUP(I38,'Table (2)'!$B$3:$C$345,2,FALSE)</f>
        <v>DEFD STATE INCOME TAXES</v>
      </c>
      <c r="B38" s="32">
        <v>50</v>
      </c>
      <c r="C38" s="32">
        <v>140</v>
      </c>
      <c r="D38" s="32" t="s">
        <v>601</v>
      </c>
      <c r="E38" s="32" t="s">
        <v>466</v>
      </c>
      <c r="F38" s="32" t="s">
        <v>762</v>
      </c>
      <c r="G38" s="34">
        <v>1901001</v>
      </c>
      <c r="H38" s="32" t="s">
        <v>852</v>
      </c>
      <c r="I38" s="32" t="s">
        <v>851</v>
      </c>
      <c r="J38" s="32" t="s">
        <v>640</v>
      </c>
      <c r="K38" s="75">
        <v>24828664.699999999</v>
      </c>
      <c r="L38" s="74">
        <v>28372789.899999999</v>
      </c>
      <c r="M38" s="32">
        <v>24828664.699999999</v>
      </c>
      <c r="N38" s="32"/>
      <c r="O38" s="32"/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 t="s">
        <v>470</v>
      </c>
      <c r="V38" s="32" t="s">
        <v>641</v>
      </c>
      <c r="W38" s="32" t="s">
        <v>642</v>
      </c>
    </row>
    <row r="39" spans="1:23" x14ac:dyDescent="0.3">
      <c r="A39" s="30" t="str">
        <f>VLOOKUP(I39,'Table (2)'!$B$3:$C$345,2,FALSE)</f>
        <v>DEFD STATE INCOME TAXES</v>
      </c>
      <c r="B39" s="32">
        <v>50</v>
      </c>
      <c r="C39" s="32">
        <v>140</v>
      </c>
      <c r="D39" s="32" t="s">
        <v>601</v>
      </c>
      <c r="E39" s="32" t="s">
        <v>466</v>
      </c>
      <c r="F39" s="32" t="s">
        <v>762</v>
      </c>
      <c r="G39" s="34">
        <v>1901001</v>
      </c>
      <c r="H39" s="32" t="s">
        <v>771</v>
      </c>
      <c r="I39" s="32" t="s">
        <v>770</v>
      </c>
      <c r="J39" s="32" t="s">
        <v>640</v>
      </c>
      <c r="K39" s="75">
        <v>-3865531.25</v>
      </c>
      <c r="L39" s="74">
        <v>-3865531.25</v>
      </c>
      <c r="M39" s="32">
        <v>-3865531.25</v>
      </c>
      <c r="N39" s="32"/>
      <c r="O39" s="32"/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 t="s">
        <v>470</v>
      </c>
      <c r="V39" s="32" t="s">
        <v>641</v>
      </c>
      <c r="W39" s="32" t="s">
        <v>642</v>
      </c>
    </row>
    <row r="40" spans="1:23" x14ac:dyDescent="0.3">
      <c r="A40" s="30" t="str">
        <f>VLOOKUP(I40,'Table (2)'!$B$3:$C$345,2,FALSE)</f>
        <v>DEFD STATE INCOME TAXES</v>
      </c>
      <c r="B40" s="32">
        <v>50</v>
      </c>
      <c r="C40" s="32">
        <v>140</v>
      </c>
      <c r="D40" s="32" t="s">
        <v>601</v>
      </c>
      <c r="E40" s="32" t="s">
        <v>466</v>
      </c>
      <c r="F40" s="32" t="s">
        <v>762</v>
      </c>
      <c r="G40" s="34">
        <v>1901001</v>
      </c>
      <c r="H40" s="32" t="s">
        <v>769</v>
      </c>
      <c r="I40" s="32" t="s">
        <v>768</v>
      </c>
      <c r="J40" s="32" t="s">
        <v>640</v>
      </c>
      <c r="K40" s="75">
        <v>8113286.2199999997</v>
      </c>
      <c r="L40" s="74">
        <v>7890696.4400000004</v>
      </c>
      <c r="M40" s="32">
        <v>8113286.2199999997</v>
      </c>
      <c r="N40" s="32"/>
      <c r="O40" s="32"/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 t="s">
        <v>470</v>
      </c>
      <c r="V40" s="32" t="s">
        <v>641</v>
      </c>
      <c r="W40" s="32" t="s">
        <v>642</v>
      </c>
    </row>
    <row r="41" spans="1:23" x14ac:dyDescent="0.3">
      <c r="A41" s="30" t="str">
        <f>VLOOKUP(I41,'Table (2)'!$B$3:$C$345,2,FALSE)</f>
        <v>ACCRD SIT/FRANCHISE TAX RESERVE</v>
      </c>
      <c r="B41" s="32">
        <v>50</v>
      </c>
      <c r="C41" s="32">
        <v>140</v>
      </c>
      <c r="D41" s="32" t="s">
        <v>601</v>
      </c>
      <c r="E41" s="32" t="s">
        <v>466</v>
      </c>
      <c r="F41" s="32" t="s">
        <v>762</v>
      </c>
      <c r="G41" s="34">
        <v>1901001</v>
      </c>
      <c r="H41" s="32" t="s">
        <v>692</v>
      </c>
      <c r="I41" s="32" t="s">
        <v>812</v>
      </c>
      <c r="J41" s="32" t="s">
        <v>640</v>
      </c>
      <c r="K41" s="75">
        <v>-315488.34999999998</v>
      </c>
      <c r="L41" s="74">
        <v>-315488.34999999998</v>
      </c>
      <c r="M41" s="32">
        <v>-315488.34999999998</v>
      </c>
      <c r="N41" s="32"/>
      <c r="O41" s="32"/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 t="s">
        <v>470</v>
      </c>
      <c r="V41" s="32" t="s">
        <v>641</v>
      </c>
      <c r="W41" s="32" t="s">
        <v>642</v>
      </c>
    </row>
    <row r="42" spans="1:23" x14ac:dyDescent="0.3">
      <c r="A42" s="30" t="str">
        <f>VLOOKUP(I42,'Table (2)'!$B$3:$C$345,2,FALSE)</f>
        <v>ACCRD SIT/FRANCHISE TAX RESERVE</v>
      </c>
      <c r="B42" s="32">
        <v>50</v>
      </c>
      <c r="C42" s="32">
        <v>140</v>
      </c>
      <c r="D42" s="32" t="s">
        <v>601</v>
      </c>
      <c r="E42" s="32" t="s">
        <v>466</v>
      </c>
      <c r="F42" s="32" t="s">
        <v>762</v>
      </c>
      <c r="G42" s="34">
        <v>1901001</v>
      </c>
      <c r="H42" s="32" t="s">
        <v>813</v>
      </c>
      <c r="I42" s="32" t="s">
        <v>812</v>
      </c>
      <c r="J42" s="32" t="s">
        <v>640</v>
      </c>
      <c r="K42" s="75">
        <v>125403</v>
      </c>
      <c r="L42" s="74">
        <v>125403</v>
      </c>
      <c r="M42" s="32">
        <v>125403</v>
      </c>
      <c r="N42" s="32"/>
      <c r="O42" s="32"/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 t="s">
        <v>470</v>
      </c>
      <c r="V42" s="32" t="s">
        <v>641</v>
      </c>
      <c r="W42" s="32" t="s">
        <v>642</v>
      </c>
    </row>
    <row r="43" spans="1:23" x14ac:dyDescent="0.3">
      <c r="A43" s="30" t="str">
        <f>VLOOKUP(I43,'Table (2)'!$B$3:$C$345,2,FALSE)</f>
        <v>ACCRUED SALES &amp; USE TAX RESERVE</v>
      </c>
      <c r="B43" s="32">
        <v>50</v>
      </c>
      <c r="C43" s="32">
        <v>140</v>
      </c>
      <c r="D43" s="32" t="s">
        <v>601</v>
      </c>
      <c r="E43" s="32" t="s">
        <v>466</v>
      </c>
      <c r="F43" s="32" t="s">
        <v>762</v>
      </c>
      <c r="G43" s="34">
        <v>1901001</v>
      </c>
      <c r="H43" s="32" t="s">
        <v>691</v>
      </c>
      <c r="I43" s="32" t="s">
        <v>810</v>
      </c>
      <c r="J43" s="32" t="s">
        <v>640</v>
      </c>
      <c r="K43" s="75">
        <v>149485</v>
      </c>
      <c r="L43" s="74">
        <v>149485</v>
      </c>
      <c r="M43" s="32">
        <v>149485</v>
      </c>
      <c r="N43" s="32"/>
      <c r="O43" s="32"/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 t="s">
        <v>470</v>
      </c>
      <c r="V43" s="32" t="s">
        <v>641</v>
      </c>
      <c r="W43" s="32" t="s">
        <v>642</v>
      </c>
    </row>
    <row r="44" spans="1:23" x14ac:dyDescent="0.3">
      <c r="A44" s="30" t="str">
        <f>VLOOKUP(I44,'Table (2)'!$B$3:$C$345,2,FALSE)</f>
        <v>ACCRUED SALES &amp; USE TAX RESERVE</v>
      </c>
      <c r="B44" s="32">
        <v>50</v>
      </c>
      <c r="C44" s="32">
        <v>140</v>
      </c>
      <c r="D44" s="32" t="s">
        <v>601</v>
      </c>
      <c r="E44" s="32" t="s">
        <v>466</v>
      </c>
      <c r="F44" s="32" t="s">
        <v>762</v>
      </c>
      <c r="G44" s="34">
        <v>1901001</v>
      </c>
      <c r="H44" s="32" t="s">
        <v>811</v>
      </c>
      <c r="I44" s="32" t="s">
        <v>810</v>
      </c>
      <c r="J44" s="32" t="s">
        <v>640</v>
      </c>
      <c r="K44" s="75">
        <v>40600</v>
      </c>
      <c r="L44" s="74">
        <v>40600</v>
      </c>
      <c r="M44" s="32">
        <v>40600</v>
      </c>
      <c r="N44" s="32"/>
      <c r="O44" s="32"/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 t="s">
        <v>470</v>
      </c>
      <c r="V44" s="32" t="s">
        <v>641</v>
      </c>
      <c r="W44" s="32" t="s">
        <v>642</v>
      </c>
    </row>
    <row r="45" spans="1:23" x14ac:dyDescent="0.3">
      <c r="A45" s="30" t="str">
        <f>VLOOKUP(I45,'Table (2)'!$B$3:$C$345,2,FALSE)</f>
        <v>ACCRD SIT TX RESERVE-LNG-TERM-FIN 48</v>
      </c>
      <c r="B45" s="32">
        <v>50</v>
      </c>
      <c r="C45" s="32">
        <v>140</v>
      </c>
      <c r="D45" s="32" t="s">
        <v>601</v>
      </c>
      <c r="E45" s="32" t="s">
        <v>466</v>
      </c>
      <c r="F45" s="32" t="s">
        <v>762</v>
      </c>
      <c r="G45" s="34">
        <v>1901001</v>
      </c>
      <c r="H45" s="32" t="s">
        <v>690</v>
      </c>
      <c r="I45" s="32" t="s">
        <v>767</v>
      </c>
      <c r="J45" s="32" t="s">
        <v>640</v>
      </c>
      <c r="K45" s="75">
        <v>-674785.3</v>
      </c>
      <c r="L45" s="74">
        <v>-657424.94999999995</v>
      </c>
      <c r="M45" s="32">
        <v>-674785.3</v>
      </c>
      <c r="N45" s="32"/>
      <c r="O45" s="32"/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 t="s">
        <v>470</v>
      </c>
      <c r="V45" s="32" t="s">
        <v>641</v>
      </c>
      <c r="W45" s="32" t="s">
        <v>642</v>
      </c>
    </row>
    <row r="46" spans="1:23" x14ac:dyDescent="0.3">
      <c r="A46" s="30" t="str">
        <f>VLOOKUP(I46,'Table (2)'!$B$3:$C$345,2,FALSE)</f>
        <v>ACCRD SIT TX RESERVE-LNG-TERM-FIN 48</v>
      </c>
      <c r="B46" s="32">
        <v>50</v>
      </c>
      <c r="C46" s="32">
        <v>140</v>
      </c>
      <c r="D46" s="32" t="s">
        <v>601</v>
      </c>
      <c r="E46" s="32" t="s">
        <v>466</v>
      </c>
      <c r="F46" s="32" t="s">
        <v>762</v>
      </c>
      <c r="G46" s="34">
        <v>1901001</v>
      </c>
      <c r="H46" s="32" t="s">
        <v>766</v>
      </c>
      <c r="I46" s="32" t="s">
        <v>765</v>
      </c>
      <c r="J46" s="32" t="s">
        <v>640</v>
      </c>
      <c r="K46" s="75">
        <v>766576</v>
      </c>
      <c r="L46" s="74">
        <v>766576</v>
      </c>
      <c r="M46" s="32">
        <v>766576</v>
      </c>
      <c r="N46" s="32"/>
      <c r="O46" s="32"/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 t="s">
        <v>470</v>
      </c>
      <c r="V46" s="32" t="s">
        <v>641</v>
      </c>
      <c r="W46" s="32" t="s">
        <v>642</v>
      </c>
    </row>
    <row r="47" spans="1:23" x14ac:dyDescent="0.3">
      <c r="A47" s="30" t="str">
        <f>VLOOKUP(I47,'Table (2)'!$B$3:$C$345,2,FALSE)</f>
        <v>ACCRD SIT TX RESERVE-SHRT-TERM-FIN 48</v>
      </c>
      <c r="B47" s="32">
        <v>50</v>
      </c>
      <c r="C47" s="32">
        <v>140</v>
      </c>
      <c r="D47" s="32" t="s">
        <v>601</v>
      </c>
      <c r="E47" s="32" t="s">
        <v>466</v>
      </c>
      <c r="F47" s="32" t="s">
        <v>762</v>
      </c>
      <c r="G47" s="34">
        <v>1901001</v>
      </c>
      <c r="H47" s="32" t="s">
        <v>689</v>
      </c>
      <c r="I47" s="32" t="s">
        <v>764</v>
      </c>
      <c r="J47" s="32" t="s">
        <v>640</v>
      </c>
      <c r="K47" s="75">
        <v>3250.8</v>
      </c>
      <c r="L47" s="74">
        <v>23224.6</v>
      </c>
      <c r="M47" s="32">
        <v>3250.8</v>
      </c>
      <c r="N47" s="32"/>
      <c r="O47" s="32"/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 t="s">
        <v>470</v>
      </c>
      <c r="V47" s="32" t="s">
        <v>641</v>
      </c>
      <c r="W47" s="32" t="s">
        <v>642</v>
      </c>
    </row>
    <row r="48" spans="1:23" x14ac:dyDescent="0.3">
      <c r="A48" s="30" t="str">
        <f>VLOOKUP(I48,'Table (2)'!$B$3:$C$345,2,FALSE)</f>
        <v>1991-1996 IRS AUDIT SETTLEMENT</v>
      </c>
      <c r="B48" s="32">
        <v>50</v>
      </c>
      <c r="C48" s="32">
        <v>140</v>
      </c>
      <c r="D48" s="32" t="s">
        <v>601</v>
      </c>
      <c r="E48" s="32" t="s">
        <v>466</v>
      </c>
      <c r="F48" s="32" t="s">
        <v>762</v>
      </c>
      <c r="G48" s="34">
        <v>1901001</v>
      </c>
      <c r="H48" s="32" t="s">
        <v>686</v>
      </c>
      <c r="I48" s="32" t="s">
        <v>850</v>
      </c>
      <c r="J48" s="32" t="s">
        <v>640</v>
      </c>
      <c r="K48" s="75">
        <v>89807.5</v>
      </c>
      <c r="L48" s="74">
        <v>89807.5</v>
      </c>
      <c r="M48" s="32">
        <v>89807.5</v>
      </c>
      <c r="N48" s="32"/>
      <c r="O48" s="32"/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 t="s">
        <v>470</v>
      </c>
      <c r="V48" s="32" t="s">
        <v>641</v>
      </c>
      <c r="W48" s="32" t="s">
        <v>642</v>
      </c>
    </row>
    <row r="49" spans="1:23" x14ac:dyDescent="0.3">
      <c r="A49" s="30" t="str">
        <f>VLOOKUP(I49,'Table (2)'!$B$3:$C$345,2,FALSE)</f>
        <v>1997-2003 IRS AUDIT SETTLEMENT</v>
      </c>
      <c r="B49" s="32">
        <v>50</v>
      </c>
      <c r="C49" s="32">
        <v>140</v>
      </c>
      <c r="D49" s="32" t="s">
        <v>601</v>
      </c>
      <c r="E49" s="32" t="s">
        <v>466</v>
      </c>
      <c r="F49" s="32" t="s">
        <v>762</v>
      </c>
      <c r="G49" s="34">
        <v>1901001</v>
      </c>
      <c r="H49" s="32" t="s">
        <v>685</v>
      </c>
      <c r="I49" s="32" t="s">
        <v>849</v>
      </c>
      <c r="J49" s="32" t="s">
        <v>640</v>
      </c>
      <c r="K49" s="75">
        <v>1336186.8</v>
      </c>
      <c r="L49" s="74">
        <v>1262422.2</v>
      </c>
      <c r="M49" s="32">
        <v>1336186.8</v>
      </c>
      <c r="N49" s="32"/>
      <c r="O49" s="32"/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 t="s">
        <v>470</v>
      </c>
      <c r="V49" s="32" t="s">
        <v>641</v>
      </c>
      <c r="W49" s="32" t="s">
        <v>642</v>
      </c>
    </row>
    <row r="50" spans="1:23" x14ac:dyDescent="0.3">
      <c r="A50" s="30" t="str">
        <f>VLOOKUP(I50,'Table (2)'!$B$3:$C$345,2,FALSE)</f>
        <v>IRS CAPITALIZATION ADJUSTMENT</v>
      </c>
      <c r="B50" s="32">
        <v>50</v>
      </c>
      <c r="C50" s="32">
        <v>140</v>
      </c>
      <c r="D50" s="32" t="s">
        <v>601</v>
      </c>
      <c r="E50" s="32" t="s">
        <v>466</v>
      </c>
      <c r="F50" s="32" t="s">
        <v>762</v>
      </c>
      <c r="G50" s="34">
        <v>1901001</v>
      </c>
      <c r="H50" s="32" t="s">
        <v>683</v>
      </c>
      <c r="I50" s="32" t="s">
        <v>763</v>
      </c>
      <c r="J50" s="32" t="s">
        <v>640</v>
      </c>
      <c r="K50" s="75">
        <v>381546.89</v>
      </c>
      <c r="L50" s="74">
        <v>374678.84</v>
      </c>
      <c r="M50" s="32">
        <v>381546.89</v>
      </c>
      <c r="N50" s="32"/>
      <c r="O50" s="32"/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 t="s">
        <v>470</v>
      </c>
      <c r="V50" s="32" t="s">
        <v>641</v>
      </c>
      <c r="W50" s="32" t="s">
        <v>642</v>
      </c>
    </row>
    <row r="51" spans="1:23" x14ac:dyDescent="0.3">
      <c r="A51" s="30" t="str">
        <f>VLOOKUP(I51,'Table (2)'!$B$3:$C$345,2,FALSE)</f>
        <v>AMT CREDIT - DEFERRED</v>
      </c>
      <c r="B51" s="32">
        <v>50</v>
      </c>
      <c r="C51" s="32">
        <v>140</v>
      </c>
      <c r="D51" s="32" t="s">
        <v>601</v>
      </c>
      <c r="E51" s="32" t="s">
        <v>466</v>
      </c>
      <c r="F51" s="32" t="s">
        <v>762</v>
      </c>
      <c r="G51" s="34">
        <v>1901001</v>
      </c>
      <c r="H51" s="32" t="s">
        <v>682</v>
      </c>
      <c r="I51" s="32" t="s">
        <v>761</v>
      </c>
      <c r="J51" s="32" t="s">
        <v>640</v>
      </c>
      <c r="K51" s="75">
        <v>230013</v>
      </c>
      <c r="L51" s="74">
        <v>230013</v>
      </c>
      <c r="M51" s="32">
        <v>230013</v>
      </c>
      <c r="N51" s="32"/>
      <c r="O51" s="32"/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 t="s">
        <v>470</v>
      </c>
      <c r="V51" s="32" t="s">
        <v>641</v>
      </c>
      <c r="W51" s="32" t="s">
        <v>642</v>
      </c>
    </row>
    <row r="52" spans="1:23" x14ac:dyDescent="0.3">
      <c r="A52" s="30" t="str">
        <f>VLOOKUP(I52,'Table (2)'!$B$3:$C$345,2,FALSE)</f>
        <v>REHAB CREDIT - DEFD TAX ASSET RECLASS</v>
      </c>
      <c r="B52" s="32">
        <v>50</v>
      </c>
      <c r="C52" s="32">
        <v>140</v>
      </c>
      <c r="D52" s="32" t="s">
        <v>601</v>
      </c>
      <c r="E52" s="32" t="s">
        <v>466</v>
      </c>
      <c r="F52" s="32" t="s">
        <v>762</v>
      </c>
      <c r="G52" s="34">
        <v>1901001</v>
      </c>
      <c r="H52" s="32" t="s">
        <v>681</v>
      </c>
      <c r="I52" s="32" t="s">
        <v>848</v>
      </c>
      <c r="J52" s="32" t="s">
        <v>640</v>
      </c>
      <c r="K52" s="75">
        <v>4450347.8</v>
      </c>
      <c r="L52" s="74">
        <v>4450347.8</v>
      </c>
      <c r="M52" s="32">
        <v>4450347.8</v>
      </c>
      <c r="N52" s="32"/>
      <c r="O52" s="32"/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 t="s">
        <v>470</v>
      </c>
      <c r="V52" s="32" t="s">
        <v>641</v>
      </c>
      <c r="W52" s="32" t="s">
        <v>642</v>
      </c>
    </row>
    <row r="53" spans="1:23" x14ac:dyDescent="0.3">
      <c r="A53" s="30" t="str">
        <f>VLOOKUP(I53,'Table (2)'!$B$3:$C$345,2,FALSE)</f>
        <v>NOL &amp; TAX CREDIT C/F - DEF TAX ASSET</v>
      </c>
      <c r="B53" s="32">
        <v>50</v>
      </c>
      <c r="C53" s="32">
        <v>215</v>
      </c>
      <c r="D53" s="32" t="s">
        <v>602</v>
      </c>
      <c r="E53" s="32" t="s">
        <v>466</v>
      </c>
      <c r="F53" s="32" t="s">
        <v>762</v>
      </c>
      <c r="G53" s="34">
        <v>1901001</v>
      </c>
      <c r="H53" s="32" t="s">
        <v>803</v>
      </c>
      <c r="I53" s="32" t="s">
        <v>802</v>
      </c>
      <c r="J53" s="32" t="s">
        <v>640</v>
      </c>
      <c r="K53" s="75">
        <v>-2358853</v>
      </c>
      <c r="L53" s="74">
        <v>-9185563</v>
      </c>
      <c r="M53" s="32">
        <v>-2358853</v>
      </c>
      <c r="N53" s="32"/>
      <c r="O53" s="32"/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 t="s">
        <v>470</v>
      </c>
      <c r="V53" s="32" t="s">
        <v>641</v>
      </c>
      <c r="W53" s="32" t="s">
        <v>642</v>
      </c>
    </row>
    <row r="54" spans="1:23" x14ac:dyDescent="0.3">
      <c r="A54" s="30" t="str">
        <f>VLOOKUP(I54,'Table (2)'!$B$3:$C$345,2,FALSE)</f>
        <v>NOL &amp; TAX CREDIT C/F - DEF TAX ASSET</v>
      </c>
      <c r="B54" s="32">
        <v>50</v>
      </c>
      <c r="C54" s="32">
        <v>215</v>
      </c>
      <c r="D54" s="32" t="s">
        <v>602</v>
      </c>
      <c r="E54" s="32" t="s">
        <v>466</v>
      </c>
      <c r="F54" s="32" t="s">
        <v>762</v>
      </c>
      <c r="G54" s="34">
        <v>1901001</v>
      </c>
      <c r="H54" s="32" t="s">
        <v>847</v>
      </c>
      <c r="I54" s="32" t="s">
        <v>846</v>
      </c>
      <c r="J54" s="32" t="s">
        <v>640</v>
      </c>
      <c r="K54" s="75">
        <v>12902718</v>
      </c>
      <c r="L54" s="74">
        <v>12902718</v>
      </c>
      <c r="M54" s="32">
        <v>12902718</v>
      </c>
      <c r="N54" s="32"/>
      <c r="O54" s="32"/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 t="s">
        <v>470</v>
      </c>
      <c r="V54" s="32" t="s">
        <v>641</v>
      </c>
      <c r="W54" s="32" t="s">
        <v>642</v>
      </c>
    </row>
    <row r="55" spans="1:23" x14ac:dyDescent="0.3">
      <c r="A55" s="30" t="str">
        <f>VLOOKUP(I55,'Table (2)'!$B$3:$C$345,2,FALSE)</f>
        <v>INT EXP CAPITALIZED FOR TAX</v>
      </c>
      <c r="B55" s="32">
        <v>50</v>
      </c>
      <c r="C55" s="32">
        <v>215</v>
      </c>
      <c r="D55" s="32" t="s">
        <v>602</v>
      </c>
      <c r="E55" s="32" t="s">
        <v>466</v>
      </c>
      <c r="F55" s="32" t="s">
        <v>762</v>
      </c>
      <c r="G55" s="34">
        <v>1901001</v>
      </c>
      <c r="H55" s="32" t="s">
        <v>756</v>
      </c>
      <c r="I55" s="32" t="s">
        <v>801</v>
      </c>
      <c r="J55" s="32" t="s">
        <v>640</v>
      </c>
      <c r="K55" s="75">
        <v>70594982.109999999</v>
      </c>
      <c r="L55" s="74">
        <v>71500824.719999999</v>
      </c>
      <c r="M55" s="32">
        <v>70594982.109999999</v>
      </c>
      <c r="N55" s="32"/>
      <c r="O55" s="32"/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 t="s">
        <v>470</v>
      </c>
      <c r="V55" s="32" t="s">
        <v>641</v>
      </c>
      <c r="W55" s="32" t="s">
        <v>642</v>
      </c>
    </row>
    <row r="56" spans="1:23" x14ac:dyDescent="0.3">
      <c r="A56" s="30" t="str">
        <f>VLOOKUP(I56,'Table (2)'!$B$3:$C$345,2,FALSE)</f>
        <v>INT EXP CAPITALIZED FOR TAX</v>
      </c>
      <c r="B56" s="32">
        <v>50</v>
      </c>
      <c r="C56" s="32">
        <v>215</v>
      </c>
      <c r="D56" s="32" t="s">
        <v>602</v>
      </c>
      <c r="E56" s="32" t="s">
        <v>466</v>
      </c>
      <c r="F56" s="32" t="s">
        <v>762</v>
      </c>
      <c r="G56" s="34">
        <v>1901001</v>
      </c>
      <c r="H56" s="32" t="s">
        <v>800</v>
      </c>
      <c r="I56" s="32" t="s">
        <v>799</v>
      </c>
      <c r="J56" s="32" t="s">
        <v>640</v>
      </c>
      <c r="K56" s="75">
        <v>-17321211</v>
      </c>
      <c r="L56" s="74">
        <v>-19681279</v>
      </c>
      <c r="M56" s="32">
        <v>-17321211</v>
      </c>
      <c r="N56" s="32"/>
      <c r="O56" s="32"/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 t="s">
        <v>470</v>
      </c>
      <c r="V56" s="32" t="s">
        <v>641</v>
      </c>
      <c r="W56" s="32" t="s">
        <v>642</v>
      </c>
    </row>
    <row r="57" spans="1:23" x14ac:dyDescent="0.3">
      <c r="A57" s="30" t="str">
        <f>VLOOKUP(I57,'Table (2)'!$B$3:$C$345,2,FALSE)</f>
        <v>PROVS POSS REV REFDS</v>
      </c>
      <c r="B57" s="32">
        <v>50</v>
      </c>
      <c r="C57" s="32">
        <v>215</v>
      </c>
      <c r="D57" s="32" t="s">
        <v>602</v>
      </c>
      <c r="E57" s="32" t="s">
        <v>466</v>
      </c>
      <c r="F57" s="32" t="s">
        <v>762</v>
      </c>
      <c r="G57" s="34">
        <v>1901001</v>
      </c>
      <c r="H57" s="32" t="s">
        <v>795</v>
      </c>
      <c r="I57" s="32" t="s">
        <v>794</v>
      </c>
      <c r="J57" s="32" t="s">
        <v>640</v>
      </c>
      <c r="K57" s="75">
        <v>370376.47</v>
      </c>
      <c r="L57" s="74">
        <v>698365.61</v>
      </c>
      <c r="M57" s="32">
        <v>370376.47</v>
      </c>
      <c r="N57" s="32"/>
      <c r="O57" s="32"/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 t="s">
        <v>470</v>
      </c>
      <c r="V57" s="32" t="s">
        <v>641</v>
      </c>
      <c r="W57" s="32" t="s">
        <v>642</v>
      </c>
    </row>
    <row r="58" spans="1:23" x14ac:dyDescent="0.3">
      <c r="A58" s="30" t="str">
        <f>VLOOKUP(I58,'Table (2)'!$B$3:$C$345,2,FALSE)</f>
        <v>MARK &amp; SPREAD-DEFL-190-A/L</v>
      </c>
      <c r="B58" s="32">
        <v>50</v>
      </c>
      <c r="C58" s="32">
        <v>215</v>
      </c>
      <c r="D58" s="32" t="s">
        <v>602</v>
      </c>
      <c r="E58" s="32" t="s">
        <v>466</v>
      </c>
      <c r="F58" s="32" t="s">
        <v>762</v>
      </c>
      <c r="G58" s="34">
        <v>1901001</v>
      </c>
      <c r="H58" s="32" t="s">
        <v>745</v>
      </c>
      <c r="I58" s="32" t="s">
        <v>845</v>
      </c>
      <c r="J58" s="32" t="s">
        <v>640</v>
      </c>
      <c r="K58" s="75">
        <v>-1257397.75</v>
      </c>
      <c r="L58" s="74">
        <v>-727918.8</v>
      </c>
      <c r="M58" s="32">
        <v>-1257397.75</v>
      </c>
      <c r="N58" s="32"/>
      <c r="O58" s="32"/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 t="s">
        <v>470</v>
      </c>
      <c r="V58" s="32" t="s">
        <v>641</v>
      </c>
      <c r="W58" s="32" t="s">
        <v>642</v>
      </c>
    </row>
    <row r="59" spans="1:23" x14ac:dyDescent="0.3">
      <c r="A59" s="30" t="str">
        <f>VLOOKUP(I59,'Table (2)'!$B$3:$C$345,2,FALSE)</f>
        <v>PROV WORKER'S COMP</v>
      </c>
      <c r="B59" s="32">
        <v>50</v>
      </c>
      <c r="C59" s="32">
        <v>215</v>
      </c>
      <c r="D59" s="32" t="s">
        <v>602</v>
      </c>
      <c r="E59" s="32" t="s">
        <v>466</v>
      </c>
      <c r="F59" s="32" t="s">
        <v>762</v>
      </c>
      <c r="G59" s="34">
        <v>1901001</v>
      </c>
      <c r="H59" s="32" t="s">
        <v>744</v>
      </c>
      <c r="I59" s="32" t="s">
        <v>793</v>
      </c>
      <c r="J59" s="32" t="s">
        <v>640</v>
      </c>
      <c r="K59" s="75">
        <v>86213.8</v>
      </c>
      <c r="L59" s="74">
        <v>90043.07</v>
      </c>
      <c r="M59" s="32">
        <v>86213.8</v>
      </c>
      <c r="N59" s="32"/>
      <c r="O59" s="32"/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 t="s">
        <v>470</v>
      </c>
      <c r="V59" s="32" t="s">
        <v>641</v>
      </c>
      <c r="W59" s="32" t="s">
        <v>642</v>
      </c>
    </row>
    <row r="60" spans="1:23" x14ac:dyDescent="0.3">
      <c r="A60" s="30" t="str">
        <f>VLOOKUP(I60,'Table (2)'!$B$3:$C$345,2,FALSE)</f>
        <v>SUPPLEMENTAL EXECUTIVE RETIREMENT PLAN</v>
      </c>
      <c r="B60" s="32">
        <v>50</v>
      </c>
      <c r="C60" s="32">
        <v>215</v>
      </c>
      <c r="D60" s="32" t="s">
        <v>602</v>
      </c>
      <c r="E60" s="32" t="s">
        <v>466</v>
      </c>
      <c r="F60" s="32" t="s">
        <v>762</v>
      </c>
      <c r="G60" s="34">
        <v>1901001</v>
      </c>
      <c r="H60" s="32" t="s">
        <v>743</v>
      </c>
      <c r="I60" s="32" t="s">
        <v>844</v>
      </c>
      <c r="J60" s="32" t="s">
        <v>640</v>
      </c>
      <c r="K60" s="75">
        <v>237</v>
      </c>
      <c r="L60" s="74">
        <v>289.16000000000003</v>
      </c>
      <c r="M60" s="32">
        <v>237</v>
      </c>
      <c r="N60" s="32"/>
      <c r="O60" s="32"/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 t="s">
        <v>470</v>
      </c>
      <c r="V60" s="32" t="s">
        <v>641</v>
      </c>
      <c r="W60" s="32" t="s">
        <v>642</v>
      </c>
    </row>
    <row r="61" spans="1:23" x14ac:dyDescent="0.3">
      <c r="A61" s="30" t="str">
        <f>VLOOKUP(I61,'Table (2)'!$B$3:$C$345,2,FALSE)</f>
        <v>ACCRD SUP EXEC RETIR PLAN COSTS-SFAS 158</v>
      </c>
      <c r="B61" s="32">
        <v>50</v>
      </c>
      <c r="C61" s="32">
        <v>215</v>
      </c>
      <c r="D61" s="32" t="s">
        <v>602</v>
      </c>
      <c r="E61" s="32" t="s">
        <v>466</v>
      </c>
      <c r="F61" s="32" t="s">
        <v>762</v>
      </c>
      <c r="G61" s="34">
        <v>1901001</v>
      </c>
      <c r="H61" s="32" t="s">
        <v>742</v>
      </c>
      <c r="I61" s="32" t="s">
        <v>843</v>
      </c>
      <c r="J61" s="32" t="s">
        <v>640</v>
      </c>
      <c r="K61" s="75">
        <v>-68.95</v>
      </c>
      <c r="L61" s="74">
        <v>-16.8</v>
      </c>
      <c r="M61" s="32">
        <v>-68.95</v>
      </c>
      <c r="N61" s="32"/>
      <c r="O61" s="32"/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 t="s">
        <v>470</v>
      </c>
      <c r="V61" s="32" t="s">
        <v>641</v>
      </c>
      <c r="W61" s="32" t="s">
        <v>642</v>
      </c>
    </row>
    <row r="62" spans="1:23" x14ac:dyDescent="0.3">
      <c r="A62" s="30" t="str">
        <f>VLOOKUP(I62,'Table (2)'!$B$3:$C$345,2,FALSE)</f>
        <v>ACCRD BK SUP. SAVINGS PLAN EXP</v>
      </c>
      <c r="B62" s="32">
        <v>50</v>
      </c>
      <c r="C62" s="32">
        <v>215</v>
      </c>
      <c r="D62" s="32" t="s">
        <v>602</v>
      </c>
      <c r="E62" s="32" t="s">
        <v>466</v>
      </c>
      <c r="F62" s="32" t="s">
        <v>762</v>
      </c>
      <c r="G62" s="34">
        <v>1901001</v>
      </c>
      <c r="H62" s="32" t="s">
        <v>741</v>
      </c>
      <c r="I62" s="32" t="s">
        <v>842</v>
      </c>
      <c r="J62" s="32" t="s">
        <v>640</v>
      </c>
      <c r="K62" s="75">
        <v>59972.05</v>
      </c>
      <c r="L62" s="74">
        <v>61810.49</v>
      </c>
      <c r="M62" s="32">
        <v>59972.05</v>
      </c>
      <c r="N62" s="32"/>
      <c r="O62" s="32"/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 t="s">
        <v>470</v>
      </c>
      <c r="V62" s="32" t="s">
        <v>641</v>
      </c>
      <c r="W62" s="32" t="s">
        <v>642</v>
      </c>
    </row>
    <row r="63" spans="1:23" x14ac:dyDescent="0.3">
      <c r="A63" s="30" t="str">
        <f>VLOOKUP(I63,'Table (2)'!$B$3:$C$345,2,FALSE)</f>
        <v>ACCRUED PSI PLAN EXP</v>
      </c>
      <c r="B63" s="32">
        <v>50</v>
      </c>
      <c r="C63" s="32">
        <v>215</v>
      </c>
      <c r="D63" s="32" t="s">
        <v>602</v>
      </c>
      <c r="E63" s="32" t="s">
        <v>466</v>
      </c>
      <c r="F63" s="32" t="s">
        <v>762</v>
      </c>
      <c r="G63" s="34">
        <v>1901001</v>
      </c>
      <c r="H63" s="32" t="s">
        <v>739</v>
      </c>
      <c r="I63" s="32" t="s">
        <v>841</v>
      </c>
      <c r="J63" s="32" t="s">
        <v>640</v>
      </c>
      <c r="K63" s="75">
        <v>100699.21</v>
      </c>
      <c r="L63" s="74">
        <v>101535.4</v>
      </c>
      <c r="M63" s="32">
        <v>100699.21</v>
      </c>
      <c r="N63" s="32"/>
      <c r="O63" s="32"/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 t="s">
        <v>470</v>
      </c>
      <c r="V63" s="32" t="s">
        <v>641</v>
      </c>
      <c r="W63" s="32" t="s">
        <v>642</v>
      </c>
    </row>
    <row r="64" spans="1:23" x14ac:dyDescent="0.3">
      <c r="A64" s="30" t="str">
        <f>VLOOKUP(I64,'Table (2)'!$B$3:$C$345,2,FALSE)</f>
        <v>BK PROV UNCOLL ACCTS</v>
      </c>
      <c r="B64" s="32">
        <v>50</v>
      </c>
      <c r="C64" s="32">
        <v>215</v>
      </c>
      <c r="D64" s="32" t="s">
        <v>602</v>
      </c>
      <c r="E64" s="32" t="s">
        <v>466</v>
      </c>
      <c r="F64" s="32" t="s">
        <v>762</v>
      </c>
      <c r="G64" s="34">
        <v>1901001</v>
      </c>
      <c r="H64" s="32" t="s">
        <v>792</v>
      </c>
      <c r="I64" s="32" t="s">
        <v>791</v>
      </c>
      <c r="J64" s="32" t="s">
        <v>640</v>
      </c>
      <c r="K64" s="75">
        <v>-342671.35</v>
      </c>
      <c r="L64" s="74">
        <v>-340920.47</v>
      </c>
      <c r="M64" s="32">
        <v>-342671.35</v>
      </c>
      <c r="N64" s="32"/>
      <c r="O64" s="32"/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 t="s">
        <v>470</v>
      </c>
      <c r="V64" s="32" t="s">
        <v>641</v>
      </c>
      <c r="W64" s="32" t="s">
        <v>642</v>
      </c>
    </row>
    <row r="65" spans="1:23" x14ac:dyDescent="0.3">
      <c r="A65" s="30" t="str">
        <f>VLOOKUP(I65,'Table (2)'!$B$3:$C$345,2,FALSE)</f>
        <v>PROV-TRADING CREDIT RISK - A/L</v>
      </c>
      <c r="B65" s="32">
        <v>50</v>
      </c>
      <c r="C65" s="32">
        <v>215</v>
      </c>
      <c r="D65" s="32" t="s">
        <v>602</v>
      </c>
      <c r="E65" s="32" t="s">
        <v>466</v>
      </c>
      <c r="F65" s="32" t="s">
        <v>762</v>
      </c>
      <c r="G65" s="34">
        <v>1901001</v>
      </c>
      <c r="H65" s="32" t="s">
        <v>737</v>
      </c>
      <c r="I65" s="32" t="s">
        <v>840</v>
      </c>
      <c r="J65" s="32" t="s">
        <v>640</v>
      </c>
      <c r="K65" s="75">
        <v>24916.85</v>
      </c>
      <c r="L65" s="74">
        <v>1976.45</v>
      </c>
      <c r="M65" s="32">
        <v>24916.85</v>
      </c>
      <c r="N65" s="32"/>
      <c r="O65" s="32"/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 t="s">
        <v>470</v>
      </c>
      <c r="V65" s="32" t="s">
        <v>641</v>
      </c>
      <c r="W65" s="32" t="s">
        <v>642</v>
      </c>
    </row>
    <row r="66" spans="1:23" x14ac:dyDescent="0.3">
      <c r="A66" s="30" t="str">
        <f>VLOOKUP(I66,'Table (2)'!$B$3:$C$345,2,FALSE)</f>
        <v>PROV-FAS 157 - A/L</v>
      </c>
      <c r="B66" s="32">
        <v>50</v>
      </c>
      <c r="C66" s="32">
        <v>215</v>
      </c>
      <c r="D66" s="32" t="s">
        <v>602</v>
      </c>
      <c r="E66" s="32" t="s">
        <v>466</v>
      </c>
      <c r="F66" s="32" t="s">
        <v>762</v>
      </c>
      <c r="G66" s="34">
        <v>1901001</v>
      </c>
      <c r="H66" s="32" t="s">
        <v>736</v>
      </c>
      <c r="I66" s="32" t="s">
        <v>839</v>
      </c>
      <c r="J66" s="32" t="s">
        <v>640</v>
      </c>
      <c r="K66" s="75">
        <v>-2114.35</v>
      </c>
      <c r="L66" s="74">
        <v>-4.55</v>
      </c>
      <c r="M66" s="32">
        <v>-2114.35</v>
      </c>
      <c r="N66" s="32"/>
      <c r="O66" s="32"/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 t="s">
        <v>470</v>
      </c>
      <c r="V66" s="32" t="s">
        <v>641</v>
      </c>
      <c r="W66" s="32" t="s">
        <v>642</v>
      </c>
    </row>
    <row r="67" spans="1:23" x14ac:dyDescent="0.3">
      <c r="A67" s="30" t="str">
        <f>VLOOKUP(I67,'Table (2)'!$B$3:$C$345,2,FALSE)</f>
        <v>ACCRD COMPANYWIDE INCENTV PLAN</v>
      </c>
      <c r="B67" s="32">
        <v>50</v>
      </c>
      <c r="C67" s="32">
        <v>215</v>
      </c>
      <c r="D67" s="32" t="s">
        <v>602</v>
      </c>
      <c r="E67" s="32" t="s">
        <v>466</v>
      </c>
      <c r="F67" s="32" t="s">
        <v>762</v>
      </c>
      <c r="G67" s="34">
        <v>1901001</v>
      </c>
      <c r="H67" s="32" t="s">
        <v>734</v>
      </c>
      <c r="I67" s="32" t="s">
        <v>790</v>
      </c>
      <c r="J67" s="32" t="s">
        <v>640</v>
      </c>
      <c r="K67" s="75">
        <v>2451200.27</v>
      </c>
      <c r="L67" s="74">
        <v>2527672.23</v>
      </c>
      <c r="M67" s="32">
        <v>2451200.27</v>
      </c>
      <c r="N67" s="32"/>
      <c r="O67" s="32"/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 t="s">
        <v>470</v>
      </c>
      <c r="V67" s="32" t="s">
        <v>641</v>
      </c>
      <c r="W67" s="32" t="s">
        <v>642</v>
      </c>
    </row>
    <row r="68" spans="1:23" x14ac:dyDescent="0.3">
      <c r="A68" s="30" t="str">
        <f>VLOOKUP(I68,'Table (2)'!$B$3:$C$345,2,FALSE)</f>
        <v>ACCRUED BOOK VACATION PAY</v>
      </c>
      <c r="B68" s="32">
        <v>50</v>
      </c>
      <c r="C68" s="32">
        <v>215</v>
      </c>
      <c r="D68" s="32" t="s">
        <v>602</v>
      </c>
      <c r="E68" s="32" t="s">
        <v>466</v>
      </c>
      <c r="F68" s="32" t="s">
        <v>762</v>
      </c>
      <c r="G68" s="34">
        <v>1901001</v>
      </c>
      <c r="H68" s="32" t="s">
        <v>732</v>
      </c>
      <c r="I68" s="32" t="s">
        <v>789</v>
      </c>
      <c r="J68" s="32" t="s">
        <v>640</v>
      </c>
      <c r="K68" s="75">
        <v>1121790.3999999999</v>
      </c>
      <c r="L68" s="74">
        <v>1147134.74</v>
      </c>
      <c r="M68" s="32">
        <v>1121790.3999999999</v>
      </c>
      <c r="N68" s="32"/>
      <c r="O68" s="32"/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 t="s">
        <v>470</v>
      </c>
      <c r="V68" s="32" t="s">
        <v>641</v>
      </c>
      <c r="W68" s="32" t="s">
        <v>642</v>
      </c>
    </row>
    <row r="69" spans="1:23" x14ac:dyDescent="0.3">
      <c r="A69" s="30" t="str">
        <f>VLOOKUP(I69,'Table (2)'!$B$3:$C$345,2,FALSE)</f>
        <v>(ICDP)-INCENTIVE COMP DEFERRAL PLAN</v>
      </c>
      <c r="B69" s="32">
        <v>50</v>
      </c>
      <c r="C69" s="32">
        <v>215</v>
      </c>
      <c r="D69" s="32" t="s">
        <v>602</v>
      </c>
      <c r="E69" s="32" t="s">
        <v>466</v>
      </c>
      <c r="F69" s="32" t="s">
        <v>762</v>
      </c>
      <c r="G69" s="34">
        <v>1901001</v>
      </c>
      <c r="H69" s="32" t="s">
        <v>731</v>
      </c>
      <c r="I69" s="32" t="s">
        <v>838</v>
      </c>
      <c r="J69" s="32" t="s">
        <v>640</v>
      </c>
      <c r="K69" s="75">
        <v>13792.72</v>
      </c>
      <c r="L69" s="74">
        <v>14737.68</v>
      </c>
      <c r="M69" s="32">
        <v>13792.72</v>
      </c>
      <c r="N69" s="32"/>
      <c r="O69" s="32"/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 t="s">
        <v>470</v>
      </c>
      <c r="V69" s="32" t="s">
        <v>641</v>
      </c>
      <c r="W69" s="32" t="s">
        <v>642</v>
      </c>
    </row>
    <row r="70" spans="1:23" x14ac:dyDescent="0.3">
      <c r="A70" s="30" t="str">
        <f>VLOOKUP(I70,'Table (2)'!$B$3:$C$345,2,FALSE)</f>
        <v>ACCRUED BK SEVERANCE BENEFITS</v>
      </c>
      <c r="B70" s="32">
        <v>50</v>
      </c>
      <c r="C70" s="32">
        <v>215</v>
      </c>
      <c r="D70" s="32" t="s">
        <v>602</v>
      </c>
      <c r="E70" s="32" t="s">
        <v>466</v>
      </c>
      <c r="F70" s="32" t="s">
        <v>762</v>
      </c>
      <c r="G70" s="34">
        <v>1901001</v>
      </c>
      <c r="H70" s="32" t="s">
        <v>730</v>
      </c>
      <c r="I70" s="32" t="s">
        <v>837</v>
      </c>
      <c r="J70" s="32" t="s">
        <v>640</v>
      </c>
      <c r="K70" s="75">
        <v>1094235.1399999999</v>
      </c>
      <c r="L70" s="74">
        <v>305295.65999999997</v>
      </c>
      <c r="M70" s="32">
        <v>1094235.1399999999</v>
      </c>
      <c r="N70" s="32"/>
      <c r="O70" s="32"/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 t="s">
        <v>470</v>
      </c>
      <c r="V70" s="32" t="s">
        <v>641</v>
      </c>
      <c r="W70" s="32" t="s">
        <v>642</v>
      </c>
    </row>
    <row r="71" spans="1:23" x14ac:dyDescent="0.3">
      <c r="A71" s="30" t="str">
        <f>VLOOKUP(I71,'Table (2)'!$B$3:$C$345,2,FALSE)</f>
        <v>ACCRUED INTEREST-LONG-TERM - FIN 48</v>
      </c>
      <c r="B71" s="32">
        <v>50</v>
      </c>
      <c r="C71" s="32">
        <v>215</v>
      </c>
      <c r="D71" s="32" t="s">
        <v>602</v>
      </c>
      <c r="E71" s="32" t="s">
        <v>466</v>
      </c>
      <c r="F71" s="32" t="s">
        <v>762</v>
      </c>
      <c r="G71" s="34">
        <v>1901001</v>
      </c>
      <c r="H71" s="32" t="s">
        <v>728</v>
      </c>
      <c r="I71" s="32" t="s">
        <v>788</v>
      </c>
      <c r="J71" s="32" t="s">
        <v>640</v>
      </c>
      <c r="K71" s="75">
        <v>-1025218.6</v>
      </c>
      <c r="L71" s="74">
        <v>-427586.3</v>
      </c>
      <c r="M71" s="32">
        <v>-1025218.6</v>
      </c>
      <c r="N71" s="32"/>
      <c r="O71" s="32"/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 t="s">
        <v>470</v>
      </c>
      <c r="V71" s="32" t="s">
        <v>641</v>
      </c>
      <c r="W71" s="32" t="s">
        <v>642</v>
      </c>
    </row>
    <row r="72" spans="1:23" x14ac:dyDescent="0.3">
      <c r="A72" s="30" t="str">
        <f>VLOOKUP(I72,'Table (2)'!$B$3:$C$345,2,FALSE)</f>
        <v>ACCRUED INTEREST-LONG-TERM - FIN 48</v>
      </c>
      <c r="B72" s="32">
        <v>50</v>
      </c>
      <c r="C72" s="32">
        <v>215</v>
      </c>
      <c r="D72" s="32" t="s">
        <v>602</v>
      </c>
      <c r="E72" s="32" t="s">
        <v>466</v>
      </c>
      <c r="F72" s="32" t="s">
        <v>762</v>
      </c>
      <c r="G72" s="34">
        <v>1901001</v>
      </c>
      <c r="H72" s="32" t="s">
        <v>787</v>
      </c>
      <c r="I72" s="32" t="s">
        <v>786</v>
      </c>
      <c r="J72" s="32" t="s">
        <v>640</v>
      </c>
      <c r="K72" s="75">
        <v>415953</v>
      </c>
      <c r="L72" s="74">
        <v>415953</v>
      </c>
      <c r="M72" s="32">
        <v>415953</v>
      </c>
      <c r="N72" s="32"/>
      <c r="O72" s="32"/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 t="s">
        <v>470</v>
      </c>
      <c r="V72" s="32" t="s">
        <v>641</v>
      </c>
      <c r="W72" s="32" t="s">
        <v>642</v>
      </c>
    </row>
    <row r="73" spans="1:23" x14ac:dyDescent="0.3">
      <c r="A73" s="30" t="str">
        <f>VLOOKUP(I73,'Table (2)'!$B$3:$C$345,2,FALSE)</f>
        <v>ACCRUED INTEREST-SHORT-TERM - FIN 48</v>
      </c>
      <c r="B73" s="32">
        <v>50</v>
      </c>
      <c r="C73" s="32">
        <v>215</v>
      </c>
      <c r="D73" s="32" t="s">
        <v>602</v>
      </c>
      <c r="E73" s="32" t="s">
        <v>466</v>
      </c>
      <c r="F73" s="32" t="s">
        <v>762</v>
      </c>
      <c r="G73" s="34">
        <v>1901001</v>
      </c>
      <c r="H73" s="32" t="s">
        <v>727</v>
      </c>
      <c r="I73" s="32" t="s">
        <v>785</v>
      </c>
      <c r="J73" s="32" t="s">
        <v>640</v>
      </c>
      <c r="K73" s="75">
        <v>0</v>
      </c>
      <c r="L73" s="74">
        <v>124.95</v>
      </c>
      <c r="M73" s="32">
        <v>0</v>
      </c>
      <c r="N73" s="32"/>
      <c r="O73" s="32"/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 t="s">
        <v>470</v>
      </c>
      <c r="V73" s="32" t="s">
        <v>641</v>
      </c>
      <c r="W73" s="32" t="s">
        <v>642</v>
      </c>
    </row>
    <row r="74" spans="1:23" x14ac:dyDescent="0.3">
      <c r="A74" s="30" t="str">
        <f>VLOOKUP(I74,'Table (2)'!$B$3:$C$345,2,FALSE)</f>
        <v>BK DFL RAIL TRANS REV/EXP</v>
      </c>
      <c r="B74" s="32">
        <v>50</v>
      </c>
      <c r="C74" s="32">
        <v>215</v>
      </c>
      <c r="D74" s="32" t="s">
        <v>602</v>
      </c>
      <c r="E74" s="32" t="s">
        <v>466</v>
      </c>
      <c r="F74" s="32" t="s">
        <v>762</v>
      </c>
      <c r="G74" s="34">
        <v>1901001</v>
      </c>
      <c r="H74" s="32" t="s">
        <v>725</v>
      </c>
      <c r="I74" s="32" t="s">
        <v>836</v>
      </c>
      <c r="J74" s="32" t="s">
        <v>640</v>
      </c>
      <c r="K74" s="75">
        <v>-177579.36</v>
      </c>
      <c r="L74" s="74">
        <v>0</v>
      </c>
      <c r="M74" s="32">
        <v>-177579.36</v>
      </c>
      <c r="N74" s="32"/>
      <c r="O74" s="32"/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 t="s">
        <v>470</v>
      </c>
      <c r="V74" s="32" t="s">
        <v>641</v>
      </c>
      <c r="W74" s="32" t="s">
        <v>642</v>
      </c>
    </row>
    <row r="75" spans="1:23" x14ac:dyDescent="0.3">
      <c r="A75" s="30" t="str">
        <f>VLOOKUP(I75,'Table (2)'!$B$3:$C$345,2,FALSE)</f>
        <v>PROV LOSS-CAR CHG-PURCHASD EMA</v>
      </c>
      <c r="B75" s="32">
        <v>50</v>
      </c>
      <c r="C75" s="32">
        <v>215</v>
      </c>
      <c r="D75" s="32" t="s">
        <v>602</v>
      </c>
      <c r="E75" s="32" t="s">
        <v>466</v>
      </c>
      <c r="F75" s="32" t="s">
        <v>762</v>
      </c>
      <c r="G75" s="34">
        <v>1901001</v>
      </c>
      <c r="H75" s="32" t="s">
        <v>723</v>
      </c>
      <c r="I75" s="32" t="s">
        <v>835</v>
      </c>
      <c r="J75" s="32" t="s">
        <v>640</v>
      </c>
      <c r="K75" s="75">
        <v>182467</v>
      </c>
      <c r="L75" s="74">
        <v>182467</v>
      </c>
      <c r="M75" s="32">
        <v>182467</v>
      </c>
      <c r="N75" s="32"/>
      <c r="O75" s="32"/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 t="s">
        <v>470</v>
      </c>
      <c r="V75" s="32" t="s">
        <v>641</v>
      </c>
      <c r="W75" s="32" t="s">
        <v>642</v>
      </c>
    </row>
    <row r="76" spans="1:23" x14ac:dyDescent="0.3">
      <c r="A76" s="30" t="str">
        <f>VLOOKUP(I76,'Table (2)'!$B$3:$C$345,2,FALSE)</f>
        <v>FEDERAL MITIGATION PROGRAMS</v>
      </c>
      <c r="B76" s="32">
        <v>50</v>
      </c>
      <c r="C76" s="32">
        <v>215</v>
      </c>
      <c r="D76" s="32" t="s">
        <v>602</v>
      </c>
      <c r="E76" s="32" t="s">
        <v>466</v>
      </c>
      <c r="F76" s="32" t="s">
        <v>762</v>
      </c>
      <c r="G76" s="34">
        <v>1901001</v>
      </c>
      <c r="H76" s="32" t="s">
        <v>721</v>
      </c>
      <c r="I76" s="32" t="s">
        <v>834</v>
      </c>
      <c r="J76" s="32" t="s">
        <v>640</v>
      </c>
      <c r="K76" s="75">
        <v>2141898.06</v>
      </c>
      <c r="L76" s="74">
        <v>2141898.06</v>
      </c>
      <c r="M76" s="32">
        <v>2141898.06</v>
      </c>
      <c r="N76" s="32"/>
      <c r="O76" s="32"/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 t="s">
        <v>470</v>
      </c>
      <c r="V76" s="32" t="s">
        <v>641</v>
      </c>
      <c r="W76" s="32" t="s">
        <v>642</v>
      </c>
    </row>
    <row r="77" spans="1:23" x14ac:dyDescent="0.3">
      <c r="A77" s="30" t="str">
        <f>VLOOKUP(I77,'Table (2)'!$B$3:$C$345,2,FALSE)</f>
        <v xml:space="preserve">STATE MITIGATION PROGRAMS </v>
      </c>
      <c r="B77" s="32">
        <v>50</v>
      </c>
      <c r="C77" s="32">
        <v>215</v>
      </c>
      <c r="D77" s="32" t="s">
        <v>602</v>
      </c>
      <c r="E77" s="32" t="s">
        <v>466</v>
      </c>
      <c r="F77" s="32" t="s">
        <v>762</v>
      </c>
      <c r="G77" s="34">
        <v>1901001</v>
      </c>
      <c r="H77" s="32" t="s">
        <v>720</v>
      </c>
      <c r="I77" s="32" t="s">
        <v>833</v>
      </c>
      <c r="J77" s="32" t="s">
        <v>640</v>
      </c>
      <c r="K77" s="75">
        <v>-0.19</v>
      </c>
      <c r="L77" s="74">
        <v>-0.19</v>
      </c>
      <c r="M77" s="32">
        <v>-0.19</v>
      </c>
      <c r="N77" s="32"/>
      <c r="O77" s="32"/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 t="s">
        <v>470</v>
      </c>
      <c r="V77" s="32" t="s">
        <v>641</v>
      </c>
      <c r="W77" s="32" t="s">
        <v>642</v>
      </c>
    </row>
    <row r="78" spans="1:23" x14ac:dyDescent="0.3">
      <c r="A78" s="30" t="str">
        <f>VLOOKUP(I78,'Table (2)'!$B$3:$C$345,2,FALSE)</f>
        <v>FK BK WRITE-OFF BLUE RDGE EASE</v>
      </c>
      <c r="B78" s="32">
        <v>50</v>
      </c>
      <c r="C78" s="32">
        <v>215</v>
      </c>
      <c r="D78" s="32" t="s">
        <v>602</v>
      </c>
      <c r="E78" s="32" t="s">
        <v>466</v>
      </c>
      <c r="F78" s="32" t="s">
        <v>762</v>
      </c>
      <c r="G78" s="34">
        <v>1901001</v>
      </c>
      <c r="H78" s="32" t="s">
        <v>715</v>
      </c>
      <c r="I78" s="32" t="s">
        <v>832</v>
      </c>
      <c r="J78" s="32" t="s">
        <v>640</v>
      </c>
      <c r="K78" s="75">
        <v>13422</v>
      </c>
      <c r="L78" s="74">
        <v>13325.7</v>
      </c>
      <c r="M78" s="32">
        <v>13422</v>
      </c>
      <c r="N78" s="32"/>
      <c r="O78" s="32"/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 t="s">
        <v>470</v>
      </c>
      <c r="V78" s="32" t="s">
        <v>641</v>
      </c>
      <c r="W78" s="32" t="s">
        <v>642</v>
      </c>
    </row>
    <row r="79" spans="1:23" x14ac:dyDescent="0.3">
      <c r="A79" s="30" t="str">
        <f>VLOOKUP(I79,'Table (2)'!$B$3:$C$345,2,FALSE)</f>
        <v>FR BK WRITE-OFF BLUE RDGE EASE</v>
      </c>
      <c r="B79" s="32">
        <v>50</v>
      </c>
      <c r="C79" s="32">
        <v>215</v>
      </c>
      <c r="D79" s="32" t="s">
        <v>602</v>
      </c>
      <c r="E79" s="32" t="s">
        <v>466</v>
      </c>
      <c r="F79" s="32" t="s">
        <v>762</v>
      </c>
      <c r="G79" s="34">
        <v>1901001</v>
      </c>
      <c r="H79" s="32" t="s">
        <v>714</v>
      </c>
      <c r="I79" s="32" t="s">
        <v>831</v>
      </c>
      <c r="J79" s="32" t="s">
        <v>640</v>
      </c>
      <c r="K79" s="75">
        <v>15660</v>
      </c>
      <c r="L79" s="74">
        <v>15547.64</v>
      </c>
      <c r="M79" s="32">
        <v>15660</v>
      </c>
      <c r="N79" s="32"/>
      <c r="O79" s="32"/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 t="s">
        <v>470</v>
      </c>
      <c r="V79" s="32" t="s">
        <v>641</v>
      </c>
      <c r="W79" s="32" t="s">
        <v>642</v>
      </c>
    </row>
    <row r="80" spans="1:23" x14ac:dyDescent="0.3">
      <c r="A80" s="30" t="str">
        <f>VLOOKUP(I80,'Table (2)'!$B$3:$C$345,2,FALSE)</f>
        <v>SV BK WRITE-OFF BLUE RDGE EASE</v>
      </c>
      <c r="B80" s="32">
        <v>50</v>
      </c>
      <c r="C80" s="32">
        <v>215</v>
      </c>
      <c r="D80" s="32" t="s">
        <v>602</v>
      </c>
      <c r="E80" s="32" t="s">
        <v>466</v>
      </c>
      <c r="F80" s="32" t="s">
        <v>762</v>
      </c>
      <c r="G80" s="34">
        <v>1901001</v>
      </c>
      <c r="H80" s="32" t="s">
        <v>713</v>
      </c>
      <c r="I80" s="32" t="s">
        <v>830</v>
      </c>
      <c r="J80" s="32" t="s">
        <v>640</v>
      </c>
      <c r="K80" s="75">
        <v>99325</v>
      </c>
      <c r="L80" s="74">
        <v>98612.37</v>
      </c>
      <c r="M80" s="32">
        <v>99325</v>
      </c>
      <c r="N80" s="32"/>
      <c r="O80" s="32"/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 t="s">
        <v>470</v>
      </c>
      <c r="V80" s="32" t="s">
        <v>641</v>
      </c>
      <c r="W80" s="32" t="s">
        <v>642</v>
      </c>
    </row>
    <row r="81" spans="1:23" x14ac:dyDescent="0.3">
      <c r="A81" s="30" t="str">
        <f>VLOOKUP(I81,'Table (2)'!$B$3:$C$345,2,FALSE)</f>
        <v>CV BK WRITE-OFF BLUE RDGE EASE</v>
      </c>
      <c r="B81" s="32">
        <v>50</v>
      </c>
      <c r="C81" s="32">
        <v>215</v>
      </c>
      <c r="D81" s="32" t="s">
        <v>602</v>
      </c>
      <c r="E81" s="32" t="s">
        <v>466</v>
      </c>
      <c r="F81" s="32" t="s">
        <v>762</v>
      </c>
      <c r="G81" s="34">
        <v>1901001</v>
      </c>
      <c r="H81" s="32" t="s">
        <v>712</v>
      </c>
      <c r="I81" s="32" t="s">
        <v>829</v>
      </c>
      <c r="J81" s="32" t="s">
        <v>640</v>
      </c>
      <c r="K81" s="75">
        <v>6218</v>
      </c>
      <c r="L81" s="74">
        <v>6173.39</v>
      </c>
      <c r="M81" s="32">
        <v>6218</v>
      </c>
      <c r="N81" s="32"/>
      <c r="O81" s="32"/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 t="s">
        <v>470</v>
      </c>
      <c r="V81" s="32" t="s">
        <v>641</v>
      </c>
      <c r="W81" s="32" t="s">
        <v>642</v>
      </c>
    </row>
    <row r="82" spans="1:23" x14ac:dyDescent="0.3">
      <c r="A82" s="30" t="str">
        <f>VLOOKUP(I82,'Table (2)'!$B$3:$C$345,2,FALSE)</f>
        <v>TAX &gt; BOOK BASIS - EMA-A/C 190</v>
      </c>
      <c r="B82" s="32">
        <v>50</v>
      </c>
      <c r="C82" s="32">
        <v>215</v>
      </c>
      <c r="D82" s="32" t="s">
        <v>602</v>
      </c>
      <c r="E82" s="32" t="s">
        <v>466</v>
      </c>
      <c r="F82" s="32" t="s">
        <v>762</v>
      </c>
      <c r="G82" s="34">
        <v>1901001</v>
      </c>
      <c r="H82" s="32" t="s">
        <v>711</v>
      </c>
      <c r="I82" s="32" t="s">
        <v>828</v>
      </c>
      <c r="J82" s="32" t="s">
        <v>640</v>
      </c>
      <c r="K82" s="75">
        <v>160441</v>
      </c>
      <c r="L82" s="74">
        <v>160441</v>
      </c>
      <c r="M82" s="32">
        <v>160441</v>
      </c>
      <c r="N82" s="32"/>
      <c r="O82" s="32"/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 t="s">
        <v>470</v>
      </c>
      <c r="V82" s="32" t="s">
        <v>641</v>
      </c>
      <c r="W82" s="32" t="s">
        <v>642</v>
      </c>
    </row>
    <row r="83" spans="1:23" x14ac:dyDescent="0.3">
      <c r="A83" s="30" t="str">
        <f>VLOOKUP(I83,'Table (2)'!$B$3:$C$345,2,FALSE)</f>
        <v>DEFD TX LOSS-INTERCO SALE-EMA</v>
      </c>
      <c r="B83" s="32">
        <v>50</v>
      </c>
      <c r="C83" s="32">
        <v>215</v>
      </c>
      <c r="D83" s="32" t="s">
        <v>602</v>
      </c>
      <c r="E83" s="32" t="s">
        <v>466</v>
      </c>
      <c r="F83" s="32" t="s">
        <v>762</v>
      </c>
      <c r="G83" s="34">
        <v>1901001</v>
      </c>
      <c r="H83" s="32" t="s">
        <v>710</v>
      </c>
      <c r="I83" s="32" t="s">
        <v>827</v>
      </c>
      <c r="J83" s="32" t="s">
        <v>640</v>
      </c>
      <c r="K83" s="75">
        <v>380022.85</v>
      </c>
      <c r="L83" s="74">
        <v>380022.85</v>
      </c>
      <c r="M83" s="32">
        <v>380022.85</v>
      </c>
      <c r="N83" s="32"/>
      <c r="O83" s="32"/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 t="s">
        <v>470</v>
      </c>
      <c r="V83" s="32" t="s">
        <v>641</v>
      </c>
      <c r="W83" s="32" t="s">
        <v>642</v>
      </c>
    </row>
    <row r="84" spans="1:23" x14ac:dyDescent="0.3">
      <c r="A84" s="30" t="str">
        <f>VLOOKUP(I84,'Table (2)'!$B$3:$C$345,2,FALSE)</f>
        <v>DEFD BOOK GAIN-EPA AUCTION</v>
      </c>
      <c r="B84" s="32">
        <v>50</v>
      </c>
      <c r="C84" s="32">
        <v>215</v>
      </c>
      <c r="D84" s="32" t="s">
        <v>602</v>
      </c>
      <c r="E84" s="32" t="s">
        <v>466</v>
      </c>
      <c r="F84" s="32" t="s">
        <v>762</v>
      </c>
      <c r="G84" s="34">
        <v>1901001</v>
      </c>
      <c r="H84" s="32" t="s">
        <v>709</v>
      </c>
      <c r="I84" s="32" t="s">
        <v>826</v>
      </c>
      <c r="J84" s="32" t="s">
        <v>640</v>
      </c>
      <c r="K84" s="75">
        <v>-125145</v>
      </c>
      <c r="L84" s="74">
        <v>-125145</v>
      </c>
      <c r="M84" s="32">
        <v>-125145</v>
      </c>
      <c r="N84" s="32"/>
      <c r="O84" s="32"/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 t="s">
        <v>470</v>
      </c>
      <c r="V84" s="32" t="s">
        <v>641</v>
      </c>
      <c r="W84" s="32" t="s">
        <v>642</v>
      </c>
    </row>
    <row r="85" spans="1:23" x14ac:dyDescent="0.3">
      <c r="A85" s="30" t="str">
        <f>VLOOKUP(I85,'Table (2)'!$B$3:$C$345,2,FALSE)</f>
        <v>REG LIAB-UNREAL MTM GAIN-DEFL</v>
      </c>
      <c r="B85" s="32">
        <v>50</v>
      </c>
      <c r="C85" s="32">
        <v>215</v>
      </c>
      <c r="D85" s="32" t="s">
        <v>602</v>
      </c>
      <c r="E85" s="32" t="s">
        <v>466</v>
      </c>
      <c r="F85" s="32" t="s">
        <v>762</v>
      </c>
      <c r="G85" s="34">
        <v>1901001</v>
      </c>
      <c r="H85" s="32" t="s">
        <v>706</v>
      </c>
      <c r="I85" s="32" t="s">
        <v>825</v>
      </c>
      <c r="J85" s="32" t="s">
        <v>640</v>
      </c>
      <c r="K85" s="75">
        <v>2927476.6</v>
      </c>
      <c r="L85" s="74">
        <v>316477.84000000003</v>
      </c>
      <c r="M85" s="32">
        <v>2927476.6</v>
      </c>
      <c r="N85" s="32"/>
      <c r="O85" s="32"/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 t="s">
        <v>470</v>
      </c>
      <c r="V85" s="32" t="s">
        <v>641</v>
      </c>
      <c r="W85" s="32" t="s">
        <v>642</v>
      </c>
    </row>
    <row r="86" spans="1:23" x14ac:dyDescent="0.3">
      <c r="A86" s="30" t="str">
        <f>VLOOKUP(I86,'Table (2)'!$B$3:$C$345,2,FALSE)</f>
        <v>SECURITIZATION DEFD EQUITY INCOME - LONG-TERM</v>
      </c>
      <c r="B86" s="32">
        <v>50</v>
      </c>
      <c r="C86" s="32">
        <v>215</v>
      </c>
      <c r="D86" s="32" t="s">
        <v>602</v>
      </c>
      <c r="E86" s="32" t="s">
        <v>466</v>
      </c>
      <c r="F86" s="32" t="s">
        <v>762</v>
      </c>
      <c r="G86" s="34">
        <v>1901001</v>
      </c>
      <c r="H86" s="32" t="s">
        <v>705</v>
      </c>
      <c r="I86" s="32" t="s">
        <v>824</v>
      </c>
      <c r="J86" s="32" t="s">
        <v>640</v>
      </c>
      <c r="K86" s="75">
        <v>1385418.65</v>
      </c>
      <c r="L86" s="74">
        <v>1289671.25</v>
      </c>
      <c r="M86" s="32">
        <v>1385418.65</v>
      </c>
      <c r="N86" s="32"/>
      <c r="O86" s="32"/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 t="s">
        <v>470</v>
      </c>
      <c r="V86" s="32" t="s">
        <v>641</v>
      </c>
      <c r="W86" s="32" t="s">
        <v>642</v>
      </c>
    </row>
    <row r="87" spans="1:23" x14ac:dyDescent="0.3">
      <c r="A87" s="30" t="str">
        <f>VLOOKUP(I87,'Table (2)'!$B$3:$C$345,2,FALSE)</f>
        <v>CAPITALIZED SOFTWARE COSTS-TAX</v>
      </c>
      <c r="B87" s="32">
        <v>50</v>
      </c>
      <c r="C87" s="32">
        <v>215</v>
      </c>
      <c r="D87" s="32" t="s">
        <v>602</v>
      </c>
      <c r="E87" s="32" t="s">
        <v>466</v>
      </c>
      <c r="F87" s="32" t="s">
        <v>762</v>
      </c>
      <c r="G87" s="34">
        <v>1901001</v>
      </c>
      <c r="H87" s="32" t="s">
        <v>704</v>
      </c>
      <c r="I87" s="32" t="s">
        <v>781</v>
      </c>
      <c r="J87" s="32" t="s">
        <v>640</v>
      </c>
      <c r="K87" s="75">
        <v>1525.4</v>
      </c>
      <c r="L87" s="74">
        <v>-660.7</v>
      </c>
      <c r="M87" s="32">
        <v>1525.4</v>
      </c>
      <c r="N87" s="32"/>
      <c r="O87" s="32"/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 t="s">
        <v>470</v>
      </c>
      <c r="V87" s="32" t="s">
        <v>641</v>
      </c>
      <c r="W87" s="32" t="s">
        <v>642</v>
      </c>
    </row>
    <row r="88" spans="1:23" x14ac:dyDescent="0.3">
      <c r="A88" s="30" t="str">
        <f>VLOOKUP(I88,'Table (2)'!$B$3:$C$345,2,FALSE)</f>
        <v>ACCRD SFAS 106 PST RETIRE EXP</v>
      </c>
      <c r="B88" s="32">
        <v>50</v>
      </c>
      <c r="C88" s="32">
        <v>215</v>
      </c>
      <c r="D88" s="32" t="s">
        <v>602</v>
      </c>
      <c r="E88" s="32" t="s">
        <v>466</v>
      </c>
      <c r="F88" s="32" t="s">
        <v>762</v>
      </c>
      <c r="G88" s="34">
        <v>1901001</v>
      </c>
      <c r="H88" s="32" t="s">
        <v>702</v>
      </c>
      <c r="I88" s="32" t="s">
        <v>779</v>
      </c>
      <c r="J88" s="32" t="s">
        <v>640</v>
      </c>
      <c r="K88" s="75">
        <v>-1920866.93</v>
      </c>
      <c r="L88" s="74">
        <v>-5996221.5099999998</v>
      </c>
      <c r="M88" s="32">
        <v>-1920866.93</v>
      </c>
      <c r="N88" s="32"/>
      <c r="O88" s="32"/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 t="s">
        <v>470</v>
      </c>
      <c r="V88" s="32" t="s">
        <v>641</v>
      </c>
      <c r="W88" s="32" t="s">
        <v>642</v>
      </c>
    </row>
    <row r="89" spans="1:23" x14ac:dyDescent="0.3">
      <c r="A89" s="30" t="str">
        <f>VLOOKUP(I89,'Table (2)'!$B$3:$C$345,2,FALSE)</f>
        <v>SFAS 106 PST RETIRE EXP - NON-DEDUCT CONT</v>
      </c>
      <c r="B89" s="32">
        <v>50</v>
      </c>
      <c r="C89" s="32">
        <v>215</v>
      </c>
      <c r="D89" s="32" t="s">
        <v>602</v>
      </c>
      <c r="E89" s="32" t="s">
        <v>466</v>
      </c>
      <c r="F89" s="32" t="s">
        <v>762</v>
      </c>
      <c r="G89" s="34">
        <v>1901001</v>
      </c>
      <c r="H89" s="32" t="s">
        <v>701</v>
      </c>
      <c r="I89" s="32" t="s">
        <v>428</v>
      </c>
      <c r="J89" s="32" t="s">
        <v>640</v>
      </c>
      <c r="K89" s="75">
        <v>5813426.5</v>
      </c>
      <c r="L89" s="74">
        <v>5763864.75</v>
      </c>
      <c r="M89" s="32">
        <v>5813426.5</v>
      </c>
      <c r="N89" s="32"/>
      <c r="O89" s="32"/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 t="s">
        <v>470</v>
      </c>
      <c r="V89" s="32" t="s">
        <v>641</v>
      </c>
      <c r="W89" s="32" t="s">
        <v>642</v>
      </c>
    </row>
    <row r="90" spans="1:23" x14ac:dyDescent="0.3">
      <c r="A90" s="30" t="str">
        <f>VLOOKUP(I90,'Table (2)'!$B$3:$C$345,2,FALSE)</f>
        <v>ACCRD OPEB COSTS - SFAS 158</v>
      </c>
      <c r="B90" s="32">
        <v>50</v>
      </c>
      <c r="C90" s="32">
        <v>215</v>
      </c>
      <c r="D90" s="32" t="s">
        <v>602</v>
      </c>
      <c r="E90" s="32" t="s">
        <v>466</v>
      </c>
      <c r="F90" s="32" t="s">
        <v>762</v>
      </c>
      <c r="G90" s="34">
        <v>1901001</v>
      </c>
      <c r="H90" s="32" t="s">
        <v>700</v>
      </c>
      <c r="I90" s="32" t="s">
        <v>778</v>
      </c>
      <c r="J90" s="32" t="s">
        <v>640</v>
      </c>
      <c r="K90" s="75">
        <v>-190438.76</v>
      </c>
      <c r="L90" s="74">
        <v>1009785.85</v>
      </c>
      <c r="M90" s="32">
        <v>-190438.76</v>
      </c>
      <c r="N90" s="32"/>
      <c r="O90" s="32"/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 t="s">
        <v>470</v>
      </c>
      <c r="V90" s="32" t="s">
        <v>641</v>
      </c>
      <c r="W90" s="32" t="s">
        <v>642</v>
      </c>
    </row>
    <row r="91" spans="1:23" x14ac:dyDescent="0.3">
      <c r="A91" s="30" t="str">
        <f>VLOOKUP(I91,'Table (2)'!$B$3:$C$345,2,FALSE)</f>
        <v>ACCRD SFAS 112 PST EMPLOY BEN</v>
      </c>
      <c r="B91" s="32">
        <v>50</v>
      </c>
      <c r="C91" s="32">
        <v>215</v>
      </c>
      <c r="D91" s="32" t="s">
        <v>602</v>
      </c>
      <c r="E91" s="32" t="s">
        <v>466</v>
      </c>
      <c r="F91" s="32" t="s">
        <v>762</v>
      </c>
      <c r="G91" s="34">
        <v>1901001</v>
      </c>
      <c r="H91" s="32" t="s">
        <v>699</v>
      </c>
      <c r="I91" s="32" t="s">
        <v>777</v>
      </c>
      <c r="J91" s="32" t="s">
        <v>640</v>
      </c>
      <c r="K91" s="75">
        <v>3064052.38</v>
      </c>
      <c r="L91" s="74">
        <v>2385557.13</v>
      </c>
      <c r="M91" s="32">
        <v>3064052.38</v>
      </c>
      <c r="N91" s="32"/>
      <c r="O91" s="32"/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 t="s">
        <v>470</v>
      </c>
      <c r="V91" s="32" t="s">
        <v>641</v>
      </c>
      <c r="W91" s="32" t="s">
        <v>642</v>
      </c>
    </row>
    <row r="92" spans="1:23" x14ac:dyDescent="0.3">
      <c r="A92" s="30" t="str">
        <f>VLOOKUP(I92,'Table (2)'!$B$3:$C$345,2,FALSE)</f>
        <v>ACCRD BOOK ARO EXPENSE - SFAS 143</v>
      </c>
      <c r="B92" s="32">
        <v>50</v>
      </c>
      <c r="C92" s="32">
        <v>215</v>
      </c>
      <c r="D92" s="32" t="s">
        <v>602</v>
      </c>
      <c r="E92" s="32" t="s">
        <v>466</v>
      </c>
      <c r="F92" s="32" t="s">
        <v>762</v>
      </c>
      <c r="G92" s="34">
        <v>1901001</v>
      </c>
      <c r="H92" s="32" t="s">
        <v>698</v>
      </c>
      <c r="I92" s="32" t="s">
        <v>776</v>
      </c>
      <c r="J92" s="32" t="s">
        <v>640</v>
      </c>
      <c r="K92" s="75">
        <v>44658522.789999999</v>
      </c>
      <c r="L92" s="74">
        <v>40077863.140000001</v>
      </c>
      <c r="M92" s="32">
        <v>44658522.789999999</v>
      </c>
      <c r="N92" s="32"/>
      <c r="O92" s="32"/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 t="s">
        <v>470</v>
      </c>
      <c r="V92" s="32" t="s">
        <v>641</v>
      </c>
      <c r="W92" s="32" t="s">
        <v>642</v>
      </c>
    </row>
    <row r="93" spans="1:23" x14ac:dyDescent="0.3">
      <c r="A93" s="30" t="str">
        <f>VLOOKUP(I93,'Table (2)'!$B$3:$C$345,2,FALSE)</f>
        <v>ACCRD BK ARO EXP - MTNR CARBON CAPTURE</v>
      </c>
      <c r="B93" s="32">
        <v>50</v>
      </c>
      <c r="C93" s="32">
        <v>215</v>
      </c>
      <c r="D93" s="32" t="s">
        <v>602</v>
      </c>
      <c r="E93" s="32" t="s">
        <v>466</v>
      </c>
      <c r="F93" s="32" t="s">
        <v>762</v>
      </c>
      <c r="G93" s="34">
        <v>1901001</v>
      </c>
      <c r="H93" s="32" t="s">
        <v>697</v>
      </c>
      <c r="I93" s="32" t="s">
        <v>823</v>
      </c>
      <c r="J93" s="32" t="s">
        <v>640</v>
      </c>
      <c r="K93" s="75">
        <v>4071513.35</v>
      </c>
      <c r="L93" s="74">
        <v>4142846.25</v>
      </c>
      <c r="M93" s="32">
        <v>4071513.35</v>
      </c>
      <c r="N93" s="32"/>
      <c r="O93" s="32"/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 t="s">
        <v>470</v>
      </c>
      <c r="V93" s="32" t="s">
        <v>641</v>
      </c>
      <c r="W93" s="32" t="s">
        <v>642</v>
      </c>
    </row>
    <row r="94" spans="1:23" x14ac:dyDescent="0.3">
      <c r="A94" s="30" t="str">
        <f>VLOOKUP(I94,'Table (2)'!$B$3:$C$345,2,FALSE)</f>
        <v>SFAS 106 - MEDICARE SUBSIDY - NORM - (PPACA)</v>
      </c>
      <c r="B94" s="32">
        <v>50</v>
      </c>
      <c r="C94" s="32">
        <v>215</v>
      </c>
      <c r="D94" s="32" t="s">
        <v>602</v>
      </c>
      <c r="E94" s="32" t="s">
        <v>466</v>
      </c>
      <c r="F94" s="32" t="s">
        <v>762</v>
      </c>
      <c r="G94" s="34">
        <v>1901001</v>
      </c>
      <c r="H94" s="32" t="s">
        <v>696</v>
      </c>
      <c r="I94" s="32" t="s">
        <v>775</v>
      </c>
      <c r="J94" s="32" t="s">
        <v>640</v>
      </c>
      <c r="K94" s="75">
        <v>-2430799.54</v>
      </c>
      <c r="L94" s="74">
        <v>0</v>
      </c>
      <c r="M94" s="32">
        <v>-2430799.54</v>
      </c>
      <c r="N94" s="32"/>
      <c r="O94" s="32"/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 t="s">
        <v>470</v>
      </c>
      <c r="V94" s="32" t="s">
        <v>641</v>
      </c>
      <c r="W94" s="32" t="s">
        <v>642</v>
      </c>
    </row>
    <row r="95" spans="1:23" x14ac:dyDescent="0.3">
      <c r="A95" s="30" t="str">
        <f>VLOOKUP(I95,'Table (2)'!$B$3:$C$345,2,FALSE)</f>
        <v>GROSS RECEIPTS- TAX EXPENSE</v>
      </c>
      <c r="B95" s="32">
        <v>50</v>
      </c>
      <c r="C95" s="32">
        <v>215</v>
      </c>
      <c r="D95" s="32" t="s">
        <v>602</v>
      </c>
      <c r="E95" s="32" t="s">
        <v>466</v>
      </c>
      <c r="F95" s="32" t="s">
        <v>762</v>
      </c>
      <c r="G95" s="34">
        <v>1901001</v>
      </c>
      <c r="H95" s="32" t="s">
        <v>695</v>
      </c>
      <c r="I95" s="32" t="s">
        <v>822</v>
      </c>
      <c r="J95" s="32" t="s">
        <v>640</v>
      </c>
      <c r="K95" s="75">
        <v>121212.84</v>
      </c>
      <c r="L95" s="74">
        <v>121212.84</v>
      </c>
      <c r="M95" s="32">
        <v>121212.84</v>
      </c>
      <c r="N95" s="32"/>
      <c r="O95" s="32"/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 t="s">
        <v>470</v>
      </c>
      <c r="V95" s="32" t="s">
        <v>641</v>
      </c>
      <c r="W95" s="32" t="s">
        <v>642</v>
      </c>
    </row>
    <row r="96" spans="1:23" x14ac:dyDescent="0.3">
      <c r="A96" s="30" t="str">
        <f>VLOOKUP(I96,'Table (2)'!$B$3:$C$345,2,FALSE)</f>
        <v>ACCRUED BK REMOVAL COST - ACRS</v>
      </c>
      <c r="B96" s="32">
        <v>50</v>
      </c>
      <c r="C96" s="32">
        <v>215</v>
      </c>
      <c r="D96" s="32" t="s">
        <v>602</v>
      </c>
      <c r="E96" s="32" t="s">
        <v>466</v>
      </c>
      <c r="F96" s="32" t="s">
        <v>762</v>
      </c>
      <c r="G96" s="34">
        <v>1901001</v>
      </c>
      <c r="H96" s="32" t="s">
        <v>694</v>
      </c>
      <c r="I96" s="32" t="s">
        <v>774</v>
      </c>
      <c r="J96" s="32" t="s">
        <v>640</v>
      </c>
      <c r="K96" s="75">
        <v>14651399.6</v>
      </c>
      <c r="L96" s="74">
        <v>12313355.15</v>
      </c>
      <c r="M96" s="32">
        <v>14651399.6</v>
      </c>
      <c r="N96" s="32"/>
      <c r="O96" s="32"/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 t="s">
        <v>470</v>
      </c>
      <c r="V96" s="32" t="s">
        <v>641</v>
      </c>
      <c r="W96" s="32" t="s">
        <v>642</v>
      </c>
    </row>
    <row r="97" spans="1:23" x14ac:dyDescent="0.3">
      <c r="A97" s="30" t="str">
        <f>VLOOKUP(I97,'Table (2)'!$B$3:$C$345,2,FALSE)</f>
        <v>FIN 48 - DEFD STATE INCOME TAXES</v>
      </c>
      <c r="B97" s="32">
        <v>50</v>
      </c>
      <c r="C97" s="32">
        <v>215</v>
      </c>
      <c r="D97" s="32" t="s">
        <v>602</v>
      </c>
      <c r="E97" s="32" t="s">
        <v>466</v>
      </c>
      <c r="F97" s="32" t="s">
        <v>762</v>
      </c>
      <c r="G97" s="34">
        <v>1901001</v>
      </c>
      <c r="H97" s="32" t="s">
        <v>773</v>
      </c>
      <c r="I97" s="32" t="s">
        <v>772</v>
      </c>
      <c r="J97" s="32" t="s">
        <v>640</v>
      </c>
      <c r="K97" s="75">
        <v>-1005.55</v>
      </c>
      <c r="L97" s="74">
        <v>-164829.35</v>
      </c>
      <c r="M97" s="32">
        <v>-1005.55</v>
      </c>
      <c r="N97" s="32"/>
      <c r="O97" s="32"/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 t="s">
        <v>470</v>
      </c>
      <c r="V97" s="32" t="s">
        <v>641</v>
      </c>
      <c r="W97" s="32" t="s">
        <v>642</v>
      </c>
    </row>
    <row r="98" spans="1:23" x14ac:dyDescent="0.3">
      <c r="A98" s="30" t="str">
        <f>VLOOKUP(I98,'Table (2)'!$B$3:$C$345,2,FALSE)</f>
        <v>DEFD STATE INCOME TAXES</v>
      </c>
      <c r="B98" s="32">
        <v>50</v>
      </c>
      <c r="C98" s="32">
        <v>215</v>
      </c>
      <c r="D98" s="32" t="s">
        <v>602</v>
      </c>
      <c r="E98" s="32" t="s">
        <v>466</v>
      </c>
      <c r="F98" s="32" t="s">
        <v>762</v>
      </c>
      <c r="G98" s="34">
        <v>1901001</v>
      </c>
      <c r="H98" s="32" t="s">
        <v>821</v>
      </c>
      <c r="I98" s="32" t="s">
        <v>820</v>
      </c>
      <c r="J98" s="32" t="s">
        <v>640</v>
      </c>
      <c r="K98" s="75">
        <v>5315496.9000000004</v>
      </c>
      <c r="L98" s="74">
        <v>4806549.3</v>
      </c>
      <c r="M98" s="32">
        <v>5315496.9000000004</v>
      </c>
      <c r="N98" s="32"/>
      <c r="O98" s="32"/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 t="s">
        <v>470</v>
      </c>
      <c r="V98" s="32" t="s">
        <v>641</v>
      </c>
      <c r="W98" s="32" t="s">
        <v>642</v>
      </c>
    </row>
    <row r="99" spans="1:23" x14ac:dyDescent="0.3">
      <c r="A99" s="30" t="str">
        <f>VLOOKUP(I99,'Table (2)'!$B$3:$C$345,2,FALSE)</f>
        <v>DEFD STATE INCOME TAXES</v>
      </c>
      <c r="B99" s="32">
        <v>50</v>
      </c>
      <c r="C99" s="32">
        <v>215</v>
      </c>
      <c r="D99" s="32" t="s">
        <v>602</v>
      </c>
      <c r="E99" s="32" t="s">
        <v>466</v>
      </c>
      <c r="F99" s="32" t="s">
        <v>762</v>
      </c>
      <c r="G99" s="34">
        <v>1901001</v>
      </c>
      <c r="H99" s="32" t="s">
        <v>819</v>
      </c>
      <c r="I99" s="32" t="s">
        <v>818</v>
      </c>
      <c r="J99" s="32" t="s">
        <v>640</v>
      </c>
      <c r="K99" s="75">
        <v>-139415.24</v>
      </c>
      <c r="L99" s="74">
        <v>-132109.63</v>
      </c>
      <c r="M99" s="32">
        <v>-139415.24</v>
      </c>
      <c r="N99" s="32"/>
      <c r="O99" s="32"/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 t="s">
        <v>470</v>
      </c>
      <c r="V99" s="32" t="s">
        <v>641</v>
      </c>
      <c r="W99" s="32" t="s">
        <v>642</v>
      </c>
    </row>
    <row r="100" spans="1:23" x14ac:dyDescent="0.3">
      <c r="A100" s="30" t="str">
        <f>VLOOKUP(I100,'Table (2)'!$B$3:$C$345,2,FALSE)</f>
        <v>DEFD STATE INCOME TAXES</v>
      </c>
      <c r="B100" s="32">
        <v>50</v>
      </c>
      <c r="C100" s="32">
        <v>215</v>
      </c>
      <c r="D100" s="32" t="s">
        <v>602</v>
      </c>
      <c r="E100" s="32" t="s">
        <v>466</v>
      </c>
      <c r="F100" s="32" t="s">
        <v>762</v>
      </c>
      <c r="G100" s="34">
        <v>1901001</v>
      </c>
      <c r="H100" s="32" t="s">
        <v>771</v>
      </c>
      <c r="I100" s="32" t="s">
        <v>770</v>
      </c>
      <c r="J100" s="32" t="s">
        <v>640</v>
      </c>
      <c r="K100" s="75">
        <v>-15756626.9</v>
      </c>
      <c r="L100" s="74">
        <v>-15756626.9</v>
      </c>
      <c r="M100" s="32">
        <v>-15756626.9</v>
      </c>
      <c r="N100" s="32"/>
      <c r="O100" s="32"/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 t="s">
        <v>470</v>
      </c>
      <c r="V100" s="32" t="s">
        <v>641</v>
      </c>
      <c r="W100" s="32" t="s">
        <v>642</v>
      </c>
    </row>
    <row r="101" spans="1:23" x14ac:dyDescent="0.3">
      <c r="A101" s="30" t="str">
        <f>VLOOKUP(I101,'Table (2)'!$B$3:$C$345,2,FALSE)</f>
        <v>DEFD STATE INCOME TAXES</v>
      </c>
      <c r="B101" s="32">
        <v>50</v>
      </c>
      <c r="C101" s="32">
        <v>215</v>
      </c>
      <c r="D101" s="32" t="s">
        <v>602</v>
      </c>
      <c r="E101" s="32" t="s">
        <v>466</v>
      </c>
      <c r="F101" s="32" t="s">
        <v>762</v>
      </c>
      <c r="G101" s="34">
        <v>1901001</v>
      </c>
      <c r="H101" s="32" t="s">
        <v>817</v>
      </c>
      <c r="I101" s="32" t="s">
        <v>816</v>
      </c>
      <c r="J101" s="32" t="s">
        <v>640</v>
      </c>
      <c r="K101" s="75">
        <v>127011.5</v>
      </c>
      <c r="L101" s="74">
        <v>2512416.2000000002</v>
      </c>
      <c r="M101" s="32">
        <v>127011.5</v>
      </c>
      <c r="N101" s="32"/>
      <c r="O101" s="32"/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 t="s">
        <v>470</v>
      </c>
      <c r="V101" s="32" t="s">
        <v>641</v>
      </c>
      <c r="W101" s="32" t="s">
        <v>642</v>
      </c>
    </row>
    <row r="102" spans="1:23" x14ac:dyDescent="0.3">
      <c r="A102" s="30" t="str">
        <f>VLOOKUP(I102,'Table (2)'!$B$3:$C$345,2,FALSE)</f>
        <v>DEFD STATE INCOME TAXES</v>
      </c>
      <c r="B102" s="32">
        <v>50</v>
      </c>
      <c r="C102" s="32">
        <v>215</v>
      </c>
      <c r="D102" s="32" t="s">
        <v>602</v>
      </c>
      <c r="E102" s="32" t="s">
        <v>466</v>
      </c>
      <c r="F102" s="32" t="s">
        <v>762</v>
      </c>
      <c r="G102" s="34">
        <v>1901001</v>
      </c>
      <c r="H102" s="32" t="s">
        <v>815</v>
      </c>
      <c r="I102" s="32" t="s">
        <v>814</v>
      </c>
      <c r="J102" s="32" t="s">
        <v>640</v>
      </c>
      <c r="K102" s="75">
        <v>2699262.3</v>
      </c>
      <c r="L102" s="74">
        <v>2663788.0499999998</v>
      </c>
      <c r="M102" s="32">
        <v>2699262.3</v>
      </c>
      <c r="N102" s="32"/>
      <c r="O102" s="32"/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 t="s">
        <v>470</v>
      </c>
      <c r="V102" s="32" t="s">
        <v>641</v>
      </c>
      <c r="W102" s="32" t="s">
        <v>642</v>
      </c>
    </row>
    <row r="103" spans="1:23" x14ac:dyDescent="0.3">
      <c r="A103" s="30" t="str">
        <f>VLOOKUP(I103,'Table (2)'!$B$3:$C$345,2,FALSE)</f>
        <v>DEFD STATE INCOME TAXES</v>
      </c>
      <c r="B103" s="32">
        <v>50</v>
      </c>
      <c r="C103" s="32">
        <v>215</v>
      </c>
      <c r="D103" s="32" t="s">
        <v>602</v>
      </c>
      <c r="E103" s="32" t="s">
        <v>466</v>
      </c>
      <c r="F103" s="32" t="s">
        <v>762</v>
      </c>
      <c r="G103" s="34">
        <v>1901001</v>
      </c>
      <c r="H103" s="32" t="s">
        <v>769</v>
      </c>
      <c r="I103" s="32" t="s">
        <v>768</v>
      </c>
      <c r="J103" s="32" t="s">
        <v>640</v>
      </c>
      <c r="K103" s="75">
        <v>20243065.899999999</v>
      </c>
      <c r="L103" s="74">
        <v>20007968.66</v>
      </c>
      <c r="M103" s="32">
        <v>20243065.899999999</v>
      </c>
      <c r="N103" s="32"/>
      <c r="O103" s="32"/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 t="s">
        <v>470</v>
      </c>
      <c r="V103" s="32" t="s">
        <v>641</v>
      </c>
      <c r="W103" s="32" t="s">
        <v>642</v>
      </c>
    </row>
    <row r="104" spans="1:23" x14ac:dyDescent="0.3">
      <c r="A104" s="30" t="str">
        <f>VLOOKUP(I104,'Table (2)'!$B$3:$C$345,2,FALSE)</f>
        <v>ACCRD SIT/FRANCHISE TAX RESERVE</v>
      </c>
      <c r="B104" s="32">
        <v>50</v>
      </c>
      <c r="C104" s="32">
        <v>215</v>
      </c>
      <c r="D104" s="32" t="s">
        <v>602</v>
      </c>
      <c r="E104" s="32" t="s">
        <v>466</v>
      </c>
      <c r="F104" s="32" t="s">
        <v>762</v>
      </c>
      <c r="G104" s="34">
        <v>1901001</v>
      </c>
      <c r="H104" s="32" t="s">
        <v>692</v>
      </c>
      <c r="I104" s="32" t="s">
        <v>812</v>
      </c>
      <c r="J104" s="32" t="s">
        <v>640</v>
      </c>
      <c r="K104" s="75">
        <v>-962030.65</v>
      </c>
      <c r="L104" s="74">
        <v>-1555266.3</v>
      </c>
      <c r="M104" s="32">
        <v>-962030.65</v>
      </c>
      <c r="N104" s="32"/>
      <c r="O104" s="32"/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 t="s">
        <v>470</v>
      </c>
      <c r="V104" s="32" t="s">
        <v>641</v>
      </c>
      <c r="W104" s="32" t="s">
        <v>642</v>
      </c>
    </row>
    <row r="105" spans="1:23" x14ac:dyDescent="0.3">
      <c r="A105" s="30" t="str">
        <f>VLOOKUP(I105,'Table (2)'!$B$3:$C$345,2,FALSE)</f>
        <v>ACCRD SIT/FRANCHISE TAX RESERVE</v>
      </c>
      <c r="B105" s="32">
        <v>50</v>
      </c>
      <c r="C105" s="32">
        <v>215</v>
      </c>
      <c r="D105" s="32" t="s">
        <v>602</v>
      </c>
      <c r="E105" s="32" t="s">
        <v>466</v>
      </c>
      <c r="F105" s="32" t="s">
        <v>762</v>
      </c>
      <c r="G105" s="34">
        <v>1901001</v>
      </c>
      <c r="H105" s="32" t="s">
        <v>813</v>
      </c>
      <c r="I105" s="32" t="s">
        <v>812</v>
      </c>
      <c r="J105" s="32" t="s">
        <v>640</v>
      </c>
      <c r="K105" s="75">
        <v>368795</v>
      </c>
      <c r="L105" s="74">
        <v>368795</v>
      </c>
      <c r="M105" s="32">
        <v>368795</v>
      </c>
      <c r="N105" s="32"/>
      <c r="O105" s="32"/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 t="s">
        <v>470</v>
      </c>
      <c r="V105" s="32" t="s">
        <v>641</v>
      </c>
      <c r="W105" s="32" t="s">
        <v>642</v>
      </c>
    </row>
    <row r="106" spans="1:23" x14ac:dyDescent="0.3">
      <c r="A106" s="30" t="str">
        <f>VLOOKUP(I106,'Table (2)'!$B$3:$C$345,2,FALSE)</f>
        <v>ACCRUED SALES &amp; USE TAX RESERVE</v>
      </c>
      <c r="B106" s="32">
        <v>50</v>
      </c>
      <c r="C106" s="32">
        <v>215</v>
      </c>
      <c r="D106" s="32" t="s">
        <v>602</v>
      </c>
      <c r="E106" s="32" t="s">
        <v>466</v>
      </c>
      <c r="F106" s="32" t="s">
        <v>762</v>
      </c>
      <c r="G106" s="34">
        <v>1901001</v>
      </c>
      <c r="H106" s="32" t="s">
        <v>691</v>
      </c>
      <c r="I106" s="32" t="s">
        <v>810</v>
      </c>
      <c r="J106" s="32" t="s">
        <v>640</v>
      </c>
      <c r="K106" s="75">
        <v>-40600</v>
      </c>
      <c r="L106" s="74">
        <v>-40600</v>
      </c>
      <c r="M106" s="32">
        <v>-40600</v>
      </c>
      <c r="N106" s="32"/>
      <c r="O106" s="32"/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 t="s">
        <v>470</v>
      </c>
      <c r="V106" s="32" t="s">
        <v>641</v>
      </c>
      <c r="W106" s="32" t="s">
        <v>642</v>
      </c>
    </row>
    <row r="107" spans="1:23" x14ac:dyDescent="0.3">
      <c r="A107" s="30" t="str">
        <f>VLOOKUP(I107,'Table (2)'!$B$3:$C$345,2,FALSE)</f>
        <v>ACCRUED SALES &amp; USE TAX RESERVE</v>
      </c>
      <c r="B107" s="32">
        <v>50</v>
      </c>
      <c r="C107" s="32">
        <v>215</v>
      </c>
      <c r="D107" s="32" t="s">
        <v>602</v>
      </c>
      <c r="E107" s="32" t="s">
        <v>466</v>
      </c>
      <c r="F107" s="32" t="s">
        <v>762</v>
      </c>
      <c r="G107" s="34">
        <v>1901001</v>
      </c>
      <c r="H107" s="32" t="s">
        <v>811</v>
      </c>
      <c r="I107" s="32" t="s">
        <v>810</v>
      </c>
      <c r="J107" s="32" t="s">
        <v>640</v>
      </c>
      <c r="K107" s="75">
        <v>40600</v>
      </c>
      <c r="L107" s="74">
        <v>40600</v>
      </c>
      <c r="M107" s="32">
        <v>40600</v>
      </c>
      <c r="N107" s="32"/>
      <c r="O107" s="32"/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 t="s">
        <v>470</v>
      </c>
      <c r="V107" s="32" t="s">
        <v>641</v>
      </c>
      <c r="W107" s="32" t="s">
        <v>642</v>
      </c>
    </row>
    <row r="108" spans="1:23" x14ac:dyDescent="0.3">
      <c r="A108" s="30" t="str">
        <f>VLOOKUP(I108,'Table (2)'!$B$3:$C$345,2,FALSE)</f>
        <v>ACCRD SIT TX RESERVE-LNG-TERM-FIN 48</v>
      </c>
      <c r="B108" s="32">
        <v>50</v>
      </c>
      <c r="C108" s="32">
        <v>215</v>
      </c>
      <c r="D108" s="32" t="s">
        <v>602</v>
      </c>
      <c r="E108" s="32" t="s">
        <v>466</v>
      </c>
      <c r="F108" s="32" t="s">
        <v>762</v>
      </c>
      <c r="G108" s="34">
        <v>1901001</v>
      </c>
      <c r="H108" s="32" t="s">
        <v>690</v>
      </c>
      <c r="I108" s="32" t="s">
        <v>767</v>
      </c>
      <c r="J108" s="32" t="s">
        <v>640</v>
      </c>
      <c r="K108" s="75">
        <v>-369030.2</v>
      </c>
      <c r="L108" s="74">
        <v>-354463.55</v>
      </c>
      <c r="M108" s="32">
        <v>-369030.2</v>
      </c>
      <c r="N108" s="32"/>
      <c r="O108" s="32"/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 t="s">
        <v>470</v>
      </c>
      <c r="V108" s="32" t="s">
        <v>641</v>
      </c>
      <c r="W108" s="32" t="s">
        <v>642</v>
      </c>
    </row>
    <row r="109" spans="1:23" x14ac:dyDescent="0.3">
      <c r="A109" s="30" t="str">
        <f>VLOOKUP(I109,'Table (2)'!$B$3:$C$345,2,FALSE)</f>
        <v>ACCRD SIT TX RESERVE-LNG-TERM-FIN 48</v>
      </c>
      <c r="B109" s="32">
        <v>50</v>
      </c>
      <c r="C109" s="32">
        <v>215</v>
      </c>
      <c r="D109" s="32" t="s">
        <v>602</v>
      </c>
      <c r="E109" s="32" t="s">
        <v>466</v>
      </c>
      <c r="F109" s="32" t="s">
        <v>762</v>
      </c>
      <c r="G109" s="34">
        <v>1901001</v>
      </c>
      <c r="H109" s="32" t="s">
        <v>766</v>
      </c>
      <c r="I109" s="32" t="s">
        <v>765</v>
      </c>
      <c r="J109" s="32" t="s">
        <v>640</v>
      </c>
      <c r="K109" s="75">
        <v>369030.6</v>
      </c>
      <c r="L109" s="74">
        <v>369030.6</v>
      </c>
      <c r="M109" s="32">
        <v>369030.6</v>
      </c>
      <c r="N109" s="32"/>
      <c r="O109" s="32"/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 t="s">
        <v>470</v>
      </c>
      <c r="V109" s="32" t="s">
        <v>641</v>
      </c>
      <c r="W109" s="32" t="s">
        <v>642</v>
      </c>
    </row>
    <row r="110" spans="1:23" x14ac:dyDescent="0.3">
      <c r="A110" s="30" t="str">
        <f>VLOOKUP(I110,'Table (2)'!$B$3:$C$345,2,FALSE)</f>
        <v>ACCRD SIT TX RESERVE-SHRT-TERM-FIN 48</v>
      </c>
      <c r="B110" s="32">
        <v>50</v>
      </c>
      <c r="C110" s="32">
        <v>215</v>
      </c>
      <c r="D110" s="32" t="s">
        <v>602</v>
      </c>
      <c r="E110" s="32" t="s">
        <v>466</v>
      </c>
      <c r="F110" s="32" t="s">
        <v>762</v>
      </c>
      <c r="G110" s="34">
        <v>1901001</v>
      </c>
      <c r="H110" s="32" t="s">
        <v>689</v>
      </c>
      <c r="I110" s="32" t="s">
        <v>764</v>
      </c>
      <c r="J110" s="32" t="s">
        <v>640</v>
      </c>
      <c r="K110" s="75">
        <v>-49069.3</v>
      </c>
      <c r="L110" s="74">
        <v>226003.4</v>
      </c>
      <c r="M110" s="32">
        <v>-49069.3</v>
      </c>
      <c r="N110" s="32"/>
      <c r="O110" s="32"/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 t="s">
        <v>470</v>
      </c>
      <c r="V110" s="32" t="s">
        <v>641</v>
      </c>
      <c r="W110" s="32" t="s">
        <v>642</v>
      </c>
    </row>
    <row r="111" spans="1:23" x14ac:dyDescent="0.3">
      <c r="A111" s="30" t="str">
        <f>VLOOKUP(I111,'Table (2)'!$B$3:$C$345,2,FALSE)</f>
        <v>VALUATION ALLOWANCE-REALIZED CAP LOSS</v>
      </c>
      <c r="B111" s="32">
        <v>50</v>
      </c>
      <c r="C111" s="32">
        <v>215</v>
      </c>
      <c r="D111" s="32" t="s">
        <v>602</v>
      </c>
      <c r="E111" s="32" t="s">
        <v>466</v>
      </c>
      <c r="F111" s="32" t="s">
        <v>762</v>
      </c>
      <c r="G111" s="34">
        <v>1901001</v>
      </c>
      <c r="H111" s="32" t="s">
        <v>809</v>
      </c>
      <c r="I111" s="32" t="s">
        <v>808</v>
      </c>
      <c r="J111" s="32" t="s">
        <v>640</v>
      </c>
      <c r="K111" s="75">
        <v>-520487.45</v>
      </c>
      <c r="L111" s="74">
        <v>0</v>
      </c>
      <c r="M111" s="32">
        <v>-520487.45</v>
      </c>
      <c r="N111" s="32"/>
      <c r="O111" s="32"/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 t="s">
        <v>470</v>
      </c>
      <c r="V111" s="32" t="s">
        <v>641</v>
      </c>
      <c r="W111" s="32" t="s">
        <v>642</v>
      </c>
    </row>
    <row r="112" spans="1:23" x14ac:dyDescent="0.3">
      <c r="A112" s="30" t="str">
        <f>VLOOKUP(I112,'Table (2)'!$B$3:$C$345,2,FALSE)</f>
        <v>REALIZED CAPITAL LOSS</v>
      </c>
      <c r="B112" s="32">
        <v>50</v>
      </c>
      <c r="C112" s="32">
        <v>215</v>
      </c>
      <c r="D112" s="32" t="s">
        <v>602</v>
      </c>
      <c r="E112" s="32" t="s">
        <v>466</v>
      </c>
      <c r="F112" s="32" t="s">
        <v>762</v>
      </c>
      <c r="G112" s="34">
        <v>1901001</v>
      </c>
      <c r="H112" s="32" t="s">
        <v>807</v>
      </c>
      <c r="I112" s="32" t="s">
        <v>806</v>
      </c>
      <c r="J112" s="32" t="s">
        <v>640</v>
      </c>
      <c r="K112" s="75">
        <v>520487.45</v>
      </c>
      <c r="L112" s="74">
        <v>0</v>
      </c>
      <c r="M112" s="32">
        <v>520487.45</v>
      </c>
      <c r="N112" s="32"/>
      <c r="O112" s="32"/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 t="s">
        <v>470</v>
      </c>
      <c r="V112" s="32" t="s">
        <v>641</v>
      </c>
      <c r="W112" s="32" t="s">
        <v>642</v>
      </c>
    </row>
    <row r="113" spans="1:23" x14ac:dyDescent="0.3">
      <c r="A113" s="30" t="str">
        <f>VLOOKUP(I113,'Table (2)'!$B$3:$C$345,2,FALSE)</f>
        <v>DEFD STATE INCOME TAXES</v>
      </c>
      <c r="B113" s="32">
        <v>50</v>
      </c>
      <c r="C113" s="32">
        <v>215</v>
      </c>
      <c r="D113" s="32" t="s">
        <v>602</v>
      </c>
      <c r="E113" s="32" t="s">
        <v>466</v>
      </c>
      <c r="F113" s="32" t="s">
        <v>762</v>
      </c>
      <c r="G113" s="34">
        <v>1901001</v>
      </c>
      <c r="H113" s="32" t="s">
        <v>805</v>
      </c>
      <c r="I113" s="32" t="s">
        <v>804</v>
      </c>
      <c r="J113" s="32" t="s">
        <v>640</v>
      </c>
      <c r="K113" s="75">
        <v>1832501.7</v>
      </c>
      <c r="L113" s="74">
        <v>1783192.61</v>
      </c>
      <c r="M113" s="32">
        <v>1832501.7</v>
      </c>
      <c r="N113" s="32"/>
      <c r="O113" s="32"/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 t="s">
        <v>470</v>
      </c>
      <c r="V113" s="32" t="s">
        <v>641</v>
      </c>
      <c r="W113" s="32" t="s">
        <v>642</v>
      </c>
    </row>
    <row r="114" spans="1:23" x14ac:dyDescent="0.3">
      <c r="A114" s="30" t="str">
        <f>VLOOKUP(I114,'Table (2)'!$B$3:$C$345,2,FALSE)</f>
        <v>IRS CAPITALIZATION ADJUSTMENT</v>
      </c>
      <c r="B114" s="32">
        <v>50</v>
      </c>
      <c r="C114" s="32">
        <v>215</v>
      </c>
      <c r="D114" s="32" t="s">
        <v>602</v>
      </c>
      <c r="E114" s="32" t="s">
        <v>466</v>
      </c>
      <c r="F114" s="32" t="s">
        <v>762</v>
      </c>
      <c r="G114" s="34">
        <v>1901001</v>
      </c>
      <c r="H114" s="32" t="s">
        <v>683</v>
      </c>
      <c r="I114" s="32" t="s">
        <v>763</v>
      </c>
      <c r="J114" s="32" t="s">
        <v>640</v>
      </c>
      <c r="K114" s="75">
        <v>1442669.29</v>
      </c>
      <c r="L114" s="74">
        <v>1168748.0900000001</v>
      </c>
      <c r="M114" s="32">
        <v>1442669.29</v>
      </c>
      <c r="N114" s="32"/>
      <c r="O114" s="32"/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 t="s">
        <v>470</v>
      </c>
      <c r="V114" s="32" t="s">
        <v>641</v>
      </c>
      <c r="W114" s="32" t="s">
        <v>642</v>
      </c>
    </row>
    <row r="115" spans="1:23" x14ac:dyDescent="0.3">
      <c r="A115" s="30" t="str">
        <f>VLOOKUP(I115,'Table (2)'!$B$3:$C$345,2,FALSE)</f>
        <v>AMT CREDIT - DEFERRED</v>
      </c>
      <c r="B115" s="32">
        <v>50</v>
      </c>
      <c r="C115" s="32">
        <v>215</v>
      </c>
      <c r="D115" s="32" t="s">
        <v>602</v>
      </c>
      <c r="E115" s="32" t="s">
        <v>466</v>
      </c>
      <c r="F115" s="32" t="s">
        <v>762</v>
      </c>
      <c r="G115" s="34">
        <v>1901001</v>
      </c>
      <c r="H115" s="32" t="s">
        <v>682</v>
      </c>
      <c r="I115" s="32" t="s">
        <v>761</v>
      </c>
      <c r="J115" s="32" t="s">
        <v>640</v>
      </c>
      <c r="K115" s="75">
        <v>2856949</v>
      </c>
      <c r="L115" s="74">
        <v>2856949</v>
      </c>
      <c r="M115" s="32">
        <v>2856949</v>
      </c>
      <c r="N115" s="32"/>
      <c r="O115" s="32"/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 t="s">
        <v>470</v>
      </c>
      <c r="V115" s="32" t="s">
        <v>641</v>
      </c>
      <c r="W115" s="32" t="s">
        <v>642</v>
      </c>
    </row>
    <row r="116" spans="1:23" x14ac:dyDescent="0.3">
      <c r="A116" s="30" t="str">
        <f>VLOOKUP(I116,'Table (2)'!$B$3:$C$345,2,FALSE)</f>
        <v>NOL &amp; TAX CREDIT C/F - DEF TAX ASSET</v>
      </c>
      <c r="B116" s="32">
        <v>50</v>
      </c>
      <c r="C116" s="32">
        <v>150</v>
      </c>
      <c r="D116" s="32" t="s">
        <v>603</v>
      </c>
      <c r="E116" s="32" t="s">
        <v>466</v>
      </c>
      <c r="F116" s="32" t="s">
        <v>762</v>
      </c>
      <c r="G116" s="34">
        <v>1901001</v>
      </c>
      <c r="H116" s="32" t="s">
        <v>803</v>
      </c>
      <c r="I116" s="32" t="s">
        <v>802</v>
      </c>
      <c r="J116" s="32" t="s">
        <v>640</v>
      </c>
      <c r="K116" s="75">
        <v>21948</v>
      </c>
      <c r="L116" s="74">
        <v>0</v>
      </c>
      <c r="M116" s="32">
        <v>21948</v>
      </c>
      <c r="N116" s="32"/>
      <c r="O116" s="32"/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 t="s">
        <v>470</v>
      </c>
      <c r="V116" s="32" t="s">
        <v>641</v>
      </c>
      <c r="W116" s="32" t="s">
        <v>642</v>
      </c>
    </row>
    <row r="117" spans="1:23" x14ac:dyDescent="0.3">
      <c r="A117" s="30" t="str">
        <f>VLOOKUP(I117,'Table (2)'!$B$3:$C$345,2,FALSE)</f>
        <v>INT EXP CAPITALIZED FOR TAX</v>
      </c>
      <c r="B117" s="32">
        <v>50</v>
      </c>
      <c r="C117" s="32">
        <v>150</v>
      </c>
      <c r="D117" s="32" t="s">
        <v>603</v>
      </c>
      <c r="E117" s="32" t="s">
        <v>466</v>
      </c>
      <c r="F117" s="32" t="s">
        <v>762</v>
      </c>
      <c r="G117" s="34">
        <v>1901001</v>
      </c>
      <c r="H117" s="32" t="s">
        <v>756</v>
      </c>
      <c r="I117" s="32" t="s">
        <v>801</v>
      </c>
      <c r="J117" s="32" t="s">
        <v>640</v>
      </c>
      <c r="K117" s="75">
        <v>24235153.600000001</v>
      </c>
      <c r="L117" s="74">
        <v>29022020.670000002</v>
      </c>
      <c r="M117" s="32">
        <v>24235153.600000001</v>
      </c>
      <c r="N117" s="32"/>
      <c r="O117" s="32"/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 t="s">
        <v>470</v>
      </c>
      <c r="V117" s="32" t="s">
        <v>641</v>
      </c>
      <c r="W117" s="32" t="s">
        <v>642</v>
      </c>
    </row>
    <row r="118" spans="1:23" x14ac:dyDescent="0.3">
      <c r="A118" s="30" t="str">
        <f>VLOOKUP(I118,'Table (2)'!$B$3:$C$345,2,FALSE)</f>
        <v>INT EXP CAPITALIZED FOR TAX</v>
      </c>
      <c r="B118" s="32">
        <v>50</v>
      </c>
      <c r="C118" s="32">
        <v>150</v>
      </c>
      <c r="D118" s="32" t="s">
        <v>603</v>
      </c>
      <c r="E118" s="32" t="s">
        <v>466</v>
      </c>
      <c r="F118" s="32" t="s">
        <v>762</v>
      </c>
      <c r="G118" s="34">
        <v>1901001</v>
      </c>
      <c r="H118" s="32" t="s">
        <v>800</v>
      </c>
      <c r="I118" s="32" t="s">
        <v>799</v>
      </c>
      <c r="J118" s="32" t="s">
        <v>640</v>
      </c>
      <c r="K118" s="75">
        <v>-6898633</v>
      </c>
      <c r="L118" s="74">
        <v>-7789320</v>
      </c>
      <c r="M118" s="32">
        <v>-6898633</v>
      </c>
      <c r="N118" s="32"/>
      <c r="O118" s="32"/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 t="s">
        <v>470</v>
      </c>
      <c r="V118" s="32" t="s">
        <v>641</v>
      </c>
      <c r="W118" s="32" t="s">
        <v>642</v>
      </c>
    </row>
    <row r="119" spans="1:23" x14ac:dyDescent="0.3">
      <c r="A119" s="30" t="str">
        <f>VLOOKUP(I119,'Table (2)'!$B$3:$C$345,2,FALSE)</f>
        <v>CIAC - BOOK RECEIPTS-DISTR -SV</v>
      </c>
      <c r="B119" s="32">
        <v>50</v>
      </c>
      <c r="C119" s="32">
        <v>150</v>
      </c>
      <c r="D119" s="32" t="s">
        <v>603</v>
      </c>
      <c r="E119" s="32" t="s">
        <v>466</v>
      </c>
      <c r="F119" s="32" t="s">
        <v>762</v>
      </c>
      <c r="G119" s="34">
        <v>1901001</v>
      </c>
      <c r="H119" s="32" t="s">
        <v>754</v>
      </c>
      <c r="I119" s="32" t="s">
        <v>798</v>
      </c>
      <c r="J119" s="32" t="s">
        <v>640</v>
      </c>
      <c r="K119" s="75">
        <v>199643.3</v>
      </c>
      <c r="L119" s="74">
        <v>168138.4</v>
      </c>
      <c r="M119" s="32">
        <v>199643.3</v>
      </c>
      <c r="N119" s="32"/>
      <c r="O119" s="32"/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 t="s">
        <v>470</v>
      </c>
      <c r="V119" s="32" t="s">
        <v>641</v>
      </c>
      <c r="W119" s="32" t="s">
        <v>642</v>
      </c>
    </row>
    <row r="120" spans="1:23" x14ac:dyDescent="0.3">
      <c r="A120" s="30" t="str">
        <f>VLOOKUP(I120,'Table (2)'!$B$3:$C$345,2,FALSE)</f>
        <v>CIAC - BOOK RECEIPTS-TRANS</v>
      </c>
      <c r="B120" s="32">
        <v>50</v>
      </c>
      <c r="C120" s="32">
        <v>150</v>
      </c>
      <c r="D120" s="32" t="s">
        <v>603</v>
      </c>
      <c r="E120" s="32" t="s">
        <v>466</v>
      </c>
      <c r="F120" s="32" t="s">
        <v>762</v>
      </c>
      <c r="G120" s="34">
        <v>1901001</v>
      </c>
      <c r="H120" s="32" t="s">
        <v>753</v>
      </c>
      <c r="I120" s="32" t="s">
        <v>797</v>
      </c>
      <c r="J120" s="32" t="s">
        <v>640</v>
      </c>
      <c r="K120" s="75">
        <v>484357.47</v>
      </c>
      <c r="L120" s="74">
        <v>407381.27</v>
      </c>
      <c r="M120" s="32">
        <v>484357.47</v>
      </c>
      <c r="N120" s="32"/>
      <c r="O120" s="32"/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 t="s">
        <v>470</v>
      </c>
      <c r="V120" s="32" t="s">
        <v>641</v>
      </c>
      <c r="W120" s="32" t="s">
        <v>642</v>
      </c>
    </row>
    <row r="121" spans="1:23" x14ac:dyDescent="0.3">
      <c r="A121" s="30" t="str">
        <f>VLOOKUP(I121,'Table (2)'!$B$3:$C$345,2,FALSE)</f>
        <v>CIAC - BOOK RECEIPTS-DISTR -SW</v>
      </c>
      <c r="B121" s="32">
        <v>50</v>
      </c>
      <c r="C121" s="32">
        <v>150</v>
      </c>
      <c r="D121" s="32" t="s">
        <v>603</v>
      </c>
      <c r="E121" s="32" t="s">
        <v>466</v>
      </c>
      <c r="F121" s="32" t="s">
        <v>762</v>
      </c>
      <c r="G121" s="34">
        <v>1901001</v>
      </c>
      <c r="H121" s="32" t="s">
        <v>752</v>
      </c>
      <c r="I121" s="32" t="s">
        <v>796</v>
      </c>
      <c r="J121" s="32" t="s">
        <v>640</v>
      </c>
      <c r="K121" s="75">
        <v>112988.6</v>
      </c>
      <c r="L121" s="74">
        <v>101345.5</v>
      </c>
      <c r="M121" s="32">
        <v>112988.6</v>
      </c>
      <c r="N121" s="32"/>
      <c r="O121" s="32"/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 t="s">
        <v>470</v>
      </c>
      <c r="V121" s="32" t="s">
        <v>641</v>
      </c>
      <c r="W121" s="32" t="s">
        <v>642</v>
      </c>
    </row>
    <row r="122" spans="1:23" x14ac:dyDescent="0.3">
      <c r="A122" s="30" t="str">
        <f>VLOOKUP(I122,'Table (2)'!$B$3:$C$345,2,FALSE)</f>
        <v>PROVS POSS REV REFDS</v>
      </c>
      <c r="B122" s="32">
        <v>50</v>
      </c>
      <c r="C122" s="32">
        <v>150</v>
      </c>
      <c r="D122" s="32" t="s">
        <v>603</v>
      </c>
      <c r="E122" s="32" t="s">
        <v>466</v>
      </c>
      <c r="F122" s="32" t="s">
        <v>762</v>
      </c>
      <c r="G122" s="34">
        <v>1901001</v>
      </c>
      <c r="H122" s="32" t="s">
        <v>795</v>
      </c>
      <c r="I122" s="32" t="s">
        <v>794</v>
      </c>
      <c r="J122" s="32" t="s">
        <v>640</v>
      </c>
      <c r="K122" s="75">
        <v>1648034.91</v>
      </c>
      <c r="L122" s="74">
        <v>2475427.96</v>
      </c>
      <c r="M122" s="32">
        <v>1648034.91</v>
      </c>
      <c r="N122" s="32"/>
      <c r="O122" s="32"/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 t="s">
        <v>470</v>
      </c>
      <c r="V122" s="32" t="s">
        <v>641</v>
      </c>
      <c r="W122" s="32" t="s">
        <v>642</v>
      </c>
    </row>
    <row r="123" spans="1:23" x14ac:dyDescent="0.3">
      <c r="A123" s="30" t="str">
        <f>VLOOKUP(I123,'Table (2)'!$B$3:$C$345,2,FALSE)</f>
        <v>PROV WORKER'S COMP</v>
      </c>
      <c r="B123" s="32">
        <v>50</v>
      </c>
      <c r="C123" s="32">
        <v>150</v>
      </c>
      <c r="D123" s="32" t="s">
        <v>603</v>
      </c>
      <c r="E123" s="32" t="s">
        <v>466</v>
      </c>
      <c r="F123" s="32" t="s">
        <v>762</v>
      </c>
      <c r="G123" s="34">
        <v>1901001</v>
      </c>
      <c r="H123" s="32" t="s">
        <v>744</v>
      </c>
      <c r="I123" s="32" t="s">
        <v>793</v>
      </c>
      <c r="J123" s="32" t="s">
        <v>640</v>
      </c>
      <c r="K123" s="75">
        <v>9083.5400000000009</v>
      </c>
      <c r="L123" s="74">
        <v>9725.1200000000008</v>
      </c>
      <c r="M123" s="32">
        <v>9083.5400000000009</v>
      </c>
      <c r="N123" s="32"/>
      <c r="O123" s="32"/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 t="s">
        <v>470</v>
      </c>
      <c r="V123" s="32" t="s">
        <v>641</v>
      </c>
      <c r="W123" s="32" t="s">
        <v>642</v>
      </c>
    </row>
    <row r="124" spans="1:23" x14ac:dyDescent="0.3">
      <c r="A124" s="30" t="str">
        <f>VLOOKUP(I124,'Table (2)'!$B$3:$C$345,2,FALSE)</f>
        <v>BK PROV UNCOLL ACCTS</v>
      </c>
      <c r="B124" s="32">
        <v>50</v>
      </c>
      <c r="C124" s="32">
        <v>150</v>
      </c>
      <c r="D124" s="32" t="s">
        <v>603</v>
      </c>
      <c r="E124" s="32" t="s">
        <v>466</v>
      </c>
      <c r="F124" s="32" t="s">
        <v>762</v>
      </c>
      <c r="G124" s="34">
        <v>1901001</v>
      </c>
      <c r="H124" s="32" t="s">
        <v>792</v>
      </c>
      <c r="I124" s="32" t="s">
        <v>791</v>
      </c>
      <c r="J124" s="32" t="s">
        <v>640</v>
      </c>
      <c r="K124" s="75">
        <v>776.99</v>
      </c>
      <c r="L124" s="74">
        <v>776.99</v>
      </c>
      <c r="M124" s="32">
        <v>776.99</v>
      </c>
      <c r="N124" s="32"/>
      <c r="O124" s="32"/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 t="s">
        <v>470</v>
      </c>
      <c r="V124" s="32" t="s">
        <v>641</v>
      </c>
      <c r="W124" s="32" t="s">
        <v>642</v>
      </c>
    </row>
    <row r="125" spans="1:23" x14ac:dyDescent="0.3">
      <c r="A125" s="30" t="str">
        <f>VLOOKUP(I125,'Table (2)'!$B$3:$C$345,2,FALSE)</f>
        <v>ACCRD COMPANYWIDE INCENTV PLAN</v>
      </c>
      <c r="B125" s="32">
        <v>50</v>
      </c>
      <c r="C125" s="32">
        <v>150</v>
      </c>
      <c r="D125" s="32" t="s">
        <v>603</v>
      </c>
      <c r="E125" s="32" t="s">
        <v>466</v>
      </c>
      <c r="F125" s="32" t="s">
        <v>762</v>
      </c>
      <c r="G125" s="34">
        <v>1901001</v>
      </c>
      <c r="H125" s="32" t="s">
        <v>734</v>
      </c>
      <c r="I125" s="32" t="s">
        <v>790</v>
      </c>
      <c r="J125" s="32" t="s">
        <v>640</v>
      </c>
      <c r="K125" s="75">
        <v>-177048.37</v>
      </c>
      <c r="L125" s="74">
        <v>64267.83</v>
      </c>
      <c r="M125" s="32">
        <v>-177048.37</v>
      </c>
      <c r="N125" s="32"/>
      <c r="O125" s="32"/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 t="s">
        <v>470</v>
      </c>
      <c r="V125" s="32" t="s">
        <v>641</v>
      </c>
      <c r="W125" s="32" t="s">
        <v>642</v>
      </c>
    </row>
    <row r="126" spans="1:23" x14ac:dyDescent="0.3">
      <c r="A126" s="30" t="str">
        <f>VLOOKUP(I126,'Table (2)'!$B$3:$C$345,2,FALSE)</f>
        <v>ACCRUED BOOK VACATION PAY</v>
      </c>
      <c r="B126" s="32">
        <v>50</v>
      </c>
      <c r="C126" s="32">
        <v>150</v>
      </c>
      <c r="D126" s="32" t="s">
        <v>603</v>
      </c>
      <c r="E126" s="32" t="s">
        <v>466</v>
      </c>
      <c r="F126" s="32" t="s">
        <v>762</v>
      </c>
      <c r="G126" s="34">
        <v>1901001</v>
      </c>
      <c r="H126" s="32" t="s">
        <v>732</v>
      </c>
      <c r="I126" s="32" t="s">
        <v>789</v>
      </c>
      <c r="J126" s="32" t="s">
        <v>640</v>
      </c>
      <c r="K126" s="75">
        <v>-159743.99</v>
      </c>
      <c r="L126" s="74">
        <v>-88002.2</v>
      </c>
      <c r="M126" s="32">
        <v>-159743.99</v>
      </c>
      <c r="N126" s="32"/>
      <c r="O126" s="32"/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 t="s">
        <v>470</v>
      </c>
      <c r="V126" s="32" t="s">
        <v>641</v>
      </c>
      <c r="W126" s="32" t="s">
        <v>642</v>
      </c>
    </row>
    <row r="127" spans="1:23" x14ac:dyDescent="0.3">
      <c r="A127" s="30" t="str">
        <f>VLOOKUP(I127,'Table (2)'!$B$3:$C$345,2,FALSE)</f>
        <v>ACCRUED INTEREST-LONG-TERM - FIN 48</v>
      </c>
      <c r="B127" s="32">
        <v>50</v>
      </c>
      <c r="C127" s="32">
        <v>150</v>
      </c>
      <c r="D127" s="32" t="s">
        <v>603</v>
      </c>
      <c r="E127" s="32" t="s">
        <v>466</v>
      </c>
      <c r="F127" s="32" t="s">
        <v>762</v>
      </c>
      <c r="G127" s="34">
        <v>1901001</v>
      </c>
      <c r="H127" s="32" t="s">
        <v>728</v>
      </c>
      <c r="I127" s="32" t="s">
        <v>788</v>
      </c>
      <c r="J127" s="32" t="s">
        <v>640</v>
      </c>
      <c r="K127" s="75">
        <v>-164806.25</v>
      </c>
      <c r="L127" s="74">
        <v>-164204.25</v>
      </c>
      <c r="M127" s="32">
        <v>-164806.25</v>
      </c>
      <c r="N127" s="32"/>
      <c r="O127" s="32"/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 t="s">
        <v>470</v>
      </c>
      <c r="V127" s="32" t="s">
        <v>641</v>
      </c>
      <c r="W127" s="32" t="s">
        <v>642</v>
      </c>
    </row>
    <row r="128" spans="1:23" x14ac:dyDescent="0.3">
      <c r="A128" s="30" t="str">
        <f>VLOOKUP(I128,'Table (2)'!$B$3:$C$345,2,FALSE)</f>
        <v>ACCRUED INTEREST-LONG-TERM - FIN 48</v>
      </c>
      <c r="B128" s="32">
        <v>50</v>
      </c>
      <c r="C128" s="32">
        <v>150</v>
      </c>
      <c r="D128" s="32" t="s">
        <v>603</v>
      </c>
      <c r="E128" s="32" t="s">
        <v>466</v>
      </c>
      <c r="F128" s="32" t="s">
        <v>762</v>
      </c>
      <c r="G128" s="34">
        <v>1901001</v>
      </c>
      <c r="H128" s="32" t="s">
        <v>787</v>
      </c>
      <c r="I128" s="32" t="s">
        <v>786</v>
      </c>
      <c r="J128" s="32" t="s">
        <v>640</v>
      </c>
      <c r="K128" s="75">
        <v>166370</v>
      </c>
      <c r="L128" s="74">
        <v>166370</v>
      </c>
      <c r="M128" s="32">
        <v>166370</v>
      </c>
      <c r="N128" s="32"/>
      <c r="O128" s="32"/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 t="s">
        <v>470</v>
      </c>
      <c r="V128" s="32" t="s">
        <v>641</v>
      </c>
      <c r="W128" s="32" t="s">
        <v>642</v>
      </c>
    </row>
    <row r="129" spans="1:23" x14ac:dyDescent="0.3">
      <c r="A129" s="30" t="str">
        <f>VLOOKUP(I129,'Table (2)'!$B$3:$C$345,2,FALSE)</f>
        <v>ACCRUED INTEREST-SHORT-TERM - FIN 48</v>
      </c>
      <c r="B129" s="32">
        <v>50</v>
      </c>
      <c r="C129" s="32">
        <v>150</v>
      </c>
      <c r="D129" s="32" t="s">
        <v>603</v>
      </c>
      <c r="E129" s="32" t="s">
        <v>466</v>
      </c>
      <c r="F129" s="32" t="s">
        <v>762</v>
      </c>
      <c r="G129" s="34">
        <v>1901001</v>
      </c>
      <c r="H129" s="32" t="s">
        <v>727</v>
      </c>
      <c r="I129" s="32" t="s">
        <v>785</v>
      </c>
      <c r="J129" s="32" t="s">
        <v>640</v>
      </c>
      <c r="K129" s="75">
        <v>0</v>
      </c>
      <c r="L129" s="74">
        <v>28</v>
      </c>
      <c r="M129" s="32">
        <v>0</v>
      </c>
      <c r="N129" s="32"/>
      <c r="O129" s="32"/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 t="s">
        <v>470</v>
      </c>
      <c r="V129" s="32" t="s">
        <v>641</v>
      </c>
      <c r="W129" s="32" t="s">
        <v>642</v>
      </c>
    </row>
    <row r="130" spans="1:23" x14ac:dyDescent="0.3">
      <c r="A130" s="30" t="str">
        <f>VLOOKUP(I130,'Table (2)'!$B$3:$C$345,2,FALSE)</f>
        <v>ACCRUED STATE INCOME TAX EXP</v>
      </c>
      <c r="B130" s="32">
        <v>50</v>
      </c>
      <c r="C130" s="32">
        <v>150</v>
      </c>
      <c r="D130" s="32" t="s">
        <v>603</v>
      </c>
      <c r="E130" s="32" t="s">
        <v>466</v>
      </c>
      <c r="F130" s="32" t="s">
        <v>762</v>
      </c>
      <c r="G130" s="34">
        <v>1901001</v>
      </c>
      <c r="H130" s="32" t="s">
        <v>726</v>
      </c>
      <c r="I130" s="32" t="s">
        <v>784</v>
      </c>
      <c r="J130" s="32" t="s">
        <v>640</v>
      </c>
      <c r="K130" s="75">
        <v>-240348.5</v>
      </c>
      <c r="L130" s="74">
        <v>-240348.5</v>
      </c>
      <c r="M130" s="32">
        <v>-240348.5</v>
      </c>
      <c r="N130" s="32"/>
      <c r="O130" s="32"/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 t="s">
        <v>470</v>
      </c>
      <c r="V130" s="32" t="s">
        <v>641</v>
      </c>
      <c r="W130" s="32" t="s">
        <v>642</v>
      </c>
    </row>
    <row r="131" spans="1:23" x14ac:dyDescent="0.3">
      <c r="A131" s="30" t="str">
        <f>VLOOKUP(I131,'Table (2)'!$B$3:$C$345,2,FALSE)</f>
        <v>DEFD BK CONTRACT REVENUE</v>
      </c>
      <c r="B131" s="32">
        <v>50</v>
      </c>
      <c r="C131" s="32">
        <v>150</v>
      </c>
      <c r="D131" s="32" t="s">
        <v>603</v>
      </c>
      <c r="E131" s="32" t="s">
        <v>466</v>
      </c>
      <c r="F131" s="32" t="s">
        <v>762</v>
      </c>
      <c r="G131" s="34">
        <v>1901001</v>
      </c>
      <c r="H131" s="32" t="s">
        <v>717</v>
      </c>
      <c r="I131" s="32" t="s">
        <v>783</v>
      </c>
      <c r="J131" s="32" t="s">
        <v>640</v>
      </c>
      <c r="K131" s="75">
        <v>371202.52</v>
      </c>
      <c r="L131" s="74">
        <v>330346.96000000002</v>
      </c>
      <c r="M131" s="32">
        <v>371202.52</v>
      </c>
      <c r="N131" s="32"/>
      <c r="O131" s="32"/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 t="s">
        <v>470</v>
      </c>
      <c r="V131" s="32" t="s">
        <v>641</v>
      </c>
      <c r="W131" s="32" t="s">
        <v>642</v>
      </c>
    </row>
    <row r="132" spans="1:23" x14ac:dyDescent="0.3">
      <c r="A132" s="30" t="str">
        <f>VLOOKUP(I132,'Table (2)'!$B$3:$C$345,2,FALSE)</f>
        <v>DEFERRED BOOK RENTS</v>
      </c>
      <c r="B132" s="32">
        <v>50</v>
      </c>
      <c r="C132" s="32">
        <v>150</v>
      </c>
      <c r="D132" s="32" t="s">
        <v>603</v>
      </c>
      <c r="E132" s="32" t="s">
        <v>466</v>
      </c>
      <c r="F132" s="32" t="s">
        <v>762</v>
      </c>
      <c r="G132" s="34">
        <v>1901001</v>
      </c>
      <c r="H132" s="32" t="s">
        <v>707</v>
      </c>
      <c r="I132" s="32" t="s">
        <v>782</v>
      </c>
      <c r="J132" s="32" t="s">
        <v>640</v>
      </c>
      <c r="K132" s="75">
        <v>451167.98</v>
      </c>
      <c r="L132" s="74">
        <v>386715.49</v>
      </c>
      <c r="M132" s="32">
        <v>451167.98</v>
      </c>
      <c r="N132" s="32"/>
      <c r="O132" s="32"/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 t="s">
        <v>470</v>
      </c>
      <c r="V132" s="32" t="s">
        <v>641</v>
      </c>
      <c r="W132" s="32" t="s">
        <v>642</v>
      </c>
    </row>
    <row r="133" spans="1:23" x14ac:dyDescent="0.3">
      <c r="A133" s="30" t="str">
        <f>VLOOKUP(I133,'Table (2)'!$B$3:$C$345,2,FALSE)</f>
        <v>CAPITALIZED SOFTWARE COSTS-TAX</v>
      </c>
      <c r="B133" s="32">
        <v>50</v>
      </c>
      <c r="C133" s="32">
        <v>150</v>
      </c>
      <c r="D133" s="32" t="s">
        <v>603</v>
      </c>
      <c r="E133" s="32" t="s">
        <v>466</v>
      </c>
      <c r="F133" s="32" t="s">
        <v>762</v>
      </c>
      <c r="G133" s="34">
        <v>1901001</v>
      </c>
      <c r="H133" s="32" t="s">
        <v>704</v>
      </c>
      <c r="I133" s="32" t="s">
        <v>781</v>
      </c>
      <c r="J133" s="32" t="s">
        <v>640</v>
      </c>
      <c r="K133" s="75">
        <v>-360.9</v>
      </c>
      <c r="L133" s="74">
        <v>74.150000000000006</v>
      </c>
      <c r="M133" s="32">
        <v>-360.9</v>
      </c>
      <c r="N133" s="32"/>
      <c r="O133" s="32"/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 t="s">
        <v>470</v>
      </c>
      <c r="V133" s="32" t="s">
        <v>641</v>
      </c>
      <c r="W133" s="32" t="s">
        <v>642</v>
      </c>
    </row>
    <row r="134" spans="1:23" x14ac:dyDescent="0.3">
      <c r="A134" s="30" t="str">
        <f>VLOOKUP(I134,'Table (2)'!$B$3:$C$345,2,FALSE)</f>
        <v>CAPITALIZED ADVERTISING EXP-TX</v>
      </c>
      <c r="B134" s="32">
        <v>50</v>
      </c>
      <c r="C134" s="32">
        <v>150</v>
      </c>
      <c r="D134" s="32" t="s">
        <v>603</v>
      </c>
      <c r="E134" s="32" t="s">
        <v>466</v>
      </c>
      <c r="F134" s="32" t="s">
        <v>762</v>
      </c>
      <c r="G134" s="34">
        <v>1901001</v>
      </c>
      <c r="H134" s="32" t="s">
        <v>703</v>
      </c>
      <c r="I134" s="32" t="s">
        <v>780</v>
      </c>
      <c r="J134" s="32" t="s">
        <v>640</v>
      </c>
      <c r="K134" s="75">
        <v>1385626.93</v>
      </c>
      <c r="L134" s="74">
        <v>1367035.25</v>
      </c>
      <c r="M134" s="32">
        <v>1385626.93</v>
      </c>
      <c r="N134" s="32"/>
      <c r="O134" s="32"/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 t="s">
        <v>470</v>
      </c>
      <c r="V134" s="32" t="s">
        <v>641</v>
      </c>
      <c r="W134" s="32" t="s">
        <v>642</v>
      </c>
    </row>
    <row r="135" spans="1:23" x14ac:dyDescent="0.3">
      <c r="A135" s="30" t="str">
        <f>VLOOKUP(I135,'Table (2)'!$B$3:$C$345,2,FALSE)</f>
        <v>ACCRD SFAS 106 PST RETIRE EXP</v>
      </c>
      <c r="B135" s="32">
        <v>50</v>
      </c>
      <c r="C135" s="32">
        <v>150</v>
      </c>
      <c r="D135" s="32" t="s">
        <v>603</v>
      </c>
      <c r="E135" s="32" t="s">
        <v>466</v>
      </c>
      <c r="F135" s="32" t="s">
        <v>762</v>
      </c>
      <c r="G135" s="34">
        <v>1901001</v>
      </c>
      <c r="H135" s="32" t="s">
        <v>702</v>
      </c>
      <c r="I135" s="32" t="s">
        <v>779</v>
      </c>
      <c r="J135" s="32" t="s">
        <v>640</v>
      </c>
      <c r="K135" s="75">
        <v>-346402.17</v>
      </c>
      <c r="L135" s="74">
        <v>-880466.28</v>
      </c>
      <c r="M135" s="32">
        <v>-346402.17</v>
      </c>
      <c r="N135" s="32"/>
      <c r="O135" s="32"/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 t="s">
        <v>470</v>
      </c>
      <c r="V135" s="32" t="s">
        <v>641</v>
      </c>
      <c r="W135" s="32" t="s">
        <v>642</v>
      </c>
    </row>
    <row r="136" spans="1:23" x14ac:dyDescent="0.3">
      <c r="A136" s="30" t="str">
        <f>VLOOKUP(I136,'Table (2)'!$B$3:$C$345,2,FALSE)</f>
        <v>SFAS 106 PST RETIRE EXP - NON-DEDUCT CONT</v>
      </c>
      <c r="B136" s="32">
        <v>50</v>
      </c>
      <c r="C136" s="32">
        <v>150</v>
      </c>
      <c r="D136" s="32" t="s">
        <v>603</v>
      </c>
      <c r="E136" s="32" t="s">
        <v>466</v>
      </c>
      <c r="F136" s="32" t="s">
        <v>762</v>
      </c>
      <c r="G136" s="34">
        <v>1901001</v>
      </c>
      <c r="H136" s="32" t="s">
        <v>701</v>
      </c>
      <c r="I136" s="32" t="s">
        <v>428</v>
      </c>
      <c r="J136" s="32" t="s">
        <v>640</v>
      </c>
      <c r="K136" s="75">
        <v>523254.55</v>
      </c>
      <c r="L136" s="74">
        <v>523254.55</v>
      </c>
      <c r="M136" s="32">
        <v>523254.55</v>
      </c>
      <c r="N136" s="32"/>
      <c r="O136" s="32"/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 t="s">
        <v>470</v>
      </c>
      <c r="V136" s="32" t="s">
        <v>641</v>
      </c>
      <c r="W136" s="32" t="s">
        <v>642</v>
      </c>
    </row>
    <row r="137" spans="1:23" x14ac:dyDescent="0.3">
      <c r="A137" s="30" t="str">
        <f>VLOOKUP(I137,'Table (2)'!$B$3:$C$345,2,FALSE)</f>
        <v>ACCRD OPEB COSTS - SFAS 158</v>
      </c>
      <c r="B137" s="32">
        <v>50</v>
      </c>
      <c r="C137" s="32">
        <v>150</v>
      </c>
      <c r="D137" s="32" t="s">
        <v>603</v>
      </c>
      <c r="E137" s="32" t="s">
        <v>466</v>
      </c>
      <c r="F137" s="32" t="s">
        <v>762</v>
      </c>
      <c r="G137" s="34">
        <v>1901001</v>
      </c>
      <c r="H137" s="32" t="s">
        <v>700</v>
      </c>
      <c r="I137" s="32" t="s">
        <v>778</v>
      </c>
      <c r="J137" s="32" t="s">
        <v>640</v>
      </c>
      <c r="K137" s="75">
        <v>104325.35</v>
      </c>
      <c r="L137" s="74">
        <v>319310.37</v>
      </c>
      <c r="M137" s="32">
        <v>104325.35</v>
      </c>
      <c r="N137" s="32"/>
      <c r="O137" s="32"/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 t="s">
        <v>470</v>
      </c>
      <c r="V137" s="32" t="s">
        <v>641</v>
      </c>
      <c r="W137" s="32" t="s">
        <v>642</v>
      </c>
    </row>
    <row r="138" spans="1:23" x14ac:dyDescent="0.3">
      <c r="A138" s="30" t="str">
        <f>VLOOKUP(I138,'Table (2)'!$B$3:$C$345,2,FALSE)</f>
        <v>ACCRD SFAS 112 PST EMPLOY BEN</v>
      </c>
      <c r="B138" s="32">
        <v>50</v>
      </c>
      <c r="C138" s="32">
        <v>150</v>
      </c>
      <c r="D138" s="32" t="s">
        <v>603</v>
      </c>
      <c r="E138" s="32" t="s">
        <v>466</v>
      </c>
      <c r="F138" s="32" t="s">
        <v>762</v>
      </c>
      <c r="G138" s="34">
        <v>1901001</v>
      </c>
      <c r="H138" s="32" t="s">
        <v>699</v>
      </c>
      <c r="I138" s="32" t="s">
        <v>777</v>
      </c>
      <c r="J138" s="32" t="s">
        <v>640</v>
      </c>
      <c r="K138" s="75">
        <v>521215.01</v>
      </c>
      <c r="L138" s="74">
        <v>323537.15999999997</v>
      </c>
      <c r="M138" s="32">
        <v>521215.01</v>
      </c>
      <c r="N138" s="32"/>
      <c r="O138" s="32"/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 t="s">
        <v>470</v>
      </c>
      <c r="V138" s="32" t="s">
        <v>641</v>
      </c>
      <c r="W138" s="32" t="s">
        <v>642</v>
      </c>
    </row>
    <row r="139" spans="1:23" x14ac:dyDescent="0.3">
      <c r="A139" s="30" t="str">
        <f>VLOOKUP(I139,'Table (2)'!$B$3:$C$345,2,FALSE)</f>
        <v>ACCRD BOOK ARO EXPENSE - SFAS 143</v>
      </c>
      <c r="B139" s="32">
        <v>50</v>
      </c>
      <c r="C139" s="32">
        <v>150</v>
      </c>
      <c r="D139" s="32" t="s">
        <v>603</v>
      </c>
      <c r="E139" s="32" t="s">
        <v>466</v>
      </c>
      <c r="F139" s="32" t="s">
        <v>762</v>
      </c>
      <c r="G139" s="34">
        <v>1901001</v>
      </c>
      <c r="H139" s="32" t="s">
        <v>698</v>
      </c>
      <c r="I139" s="32" t="s">
        <v>776</v>
      </c>
      <c r="J139" s="32" t="s">
        <v>640</v>
      </c>
      <c r="K139" s="75">
        <v>7676.9</v>
      </c>
      <c r="L139" s="74">
        <v>8160.02</v>
      </c>
      <c r="M139" s="32">
        <v>7676.9</v>
      </c>
      <c r="N139" s="32"/>
      <c r="O139" s="32"/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 t="s">
        <v>470</v>
      </c>
      <c r="V139" s="32" t="s">
        <v>641</v>
      </c>
      <c r="W139" s="32" t="s">
        <v>642</v>
      </c>
    </row>
    <row r="140" spans="1:23" x14ac:dyDescent="0.3">
      <c r="A140" s="30" t="str">
        <f>VLOOKUP(I140,'Table (2)'!$B$3:$C$345,2,FALSE)</f>
        <v>SFAS 106 - MEDICARE SUBSIDY - NORM - (PPACA)</v>
      </c>
      <c r="B140" s="32">
        <v>50</v>
      </c>
      <c r="C140" s="32">
        <v>150</v>
      </c>
      <c r="D140" s="32" t="s">
        <v>603</v>
      </c>
      <c r="E140" s="32" t="s">
        <v>466</v>
      </c>
      <c r="F140" s="32" t="s">
        <v>762</v>
      </c>
      <c r="G140" s="34">
        <v>1901001</v>
      </c>
      <c r="H140" s="32" t="s">
        <v>696</v>
      </c>
      <c r="I140" s="32" t="s">
        <v>775</v>
      </c>
      <c r="J140" s="32" t="s">
        <v>640</v>
      </c>
      <c r="K140" s="75">
        <v>-350341.9</v>
      </c>
      <c r="L140" s="74">
        <v>0</v>
      </c>
      <c r="M140" s="32">
        <v>-350341.9</v>
      </c>
      <c r="N140" s="32"/>
      <c r="O140" s="32"/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 t="s">
        <v>470</v>
      </c>
      <c r="V140" s="32" t="s">
        <v>641</v>
      </c>
      <c r="W140" s="32" t="s">
        <v>642</v>
      </c>
    </row>
    <row r="141" spans="1:23" x14ac:dyDescent="0.3">
      <c r="A141" s="30" t="str">
        <f>VLOOKUP(I141,'Table (2)'!$B$3:$C$345,2,FALSE)</f>
        <v>ACCRUED BK REMOVAL COST - ACRS</v>
      </c>
      <c r="B141" s="32">
        <v>50</v>
      </c>
      <c r="C141" s="32">
        <v>150</v>
      </c>
      <c r="D141" s="32" t="s">
        <v>603</v>
      </c>
      <c r="E141" s="32" t="s">
        <v>466</v>
      </c>
      <c r="F141" s="32" t="s">
        <v>762</v>
      </c>
      <c r="G141" s="34">
        <v>1901001</v>
      </c>
      <c r="H141" s="32" t="s">
        <v>694</v>
      </c>
      <c r="I141" s="32" t="s">
        <v>774</v>
      </c>
      <c r="J141" s="32" t="s">
        <v>640</v>
      </c>
      <c r="K141" s="75">
        <v>29695808.550000001</v>
      </c>
      <c r="L141" s="74">
        <v>28102746.100000001</v>
      </c>
      <c r="M141" s="32">
        <v>29695808.550000001</v>
      </c>
      <c r="N141" s="32"/>
      <c r="O141" s="32"/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 t="s">
        <v>470</v>
      </c>
      <c r="V141" s="32" t="s">
        <v>641</v>
      </c>
      <c r="W141" s="32" t="s">
        <v>642</v>
      </c>
    </row>
    <row r="142" spans="1:23" x14ac:dyDescent="0.3">
      <c r="A142" s="30" t="str">
        <f>VLOOKUP(I142,'Table (2)'!$B$3:$C$345,2,FALSE)</f>
        <v>FIN 48 - DEFD STATE INCOME TAXES</v>
      </c>
      <c r="B142" s="32">
        <v>50</v>
      </c>
      <c r="C142" s="32">
        <v>150</v>
      </c>
      <c r="D142" s="32" t="s">
        <v>603</v>
      </c>
      <c r="E142" s="32" t="s">
        <v>466</v>
      </c>
      <c r="F142" s="32" t="s">
        <v>762</v>
      </c>
      <c r="G142" s="34">
        <v>1901001</v>
      </c>
      <c r="H142" s="32" t="s">
        <v>773</v>
      </c>
      <c r="I142" s="32" t="s">
        <v>772</v>
      </c>
      <c r="J142" s="32" t="s">
        <v>640</v>
      </c>
      <c r="K142" s="75">
        <v>-12447.75</v>
      </c>
      <c r="L142" s="74">
        <v>-17468.5</v>
      </c>
      <c r="M142" s="32">
        <v>-12447.75</v>
      </c>
      <c r="N142" s="32"/>
      <c r="O142" s="32"/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 t="s">
        <v>470</v>
      </c>
      <c r="V142" s="32" t="s">
        <v>641</v>
      </c>
      <c r="W142" s="32" t="s">
        <v>642</v>
      </c>
    </row>
    <row r="143" spans="1:23" x14ac:dyDescent="0.3">
      <c r="A143" s="30" t="str">
        <f>VLOOKUP(I143,'Table (2)'!$B$3:$C$345,2,FALSE)</f>
        <v>DEFD STATE INCOME TAXES</v>
      </c>
      <c r="B143" s="32">
        <v>50</v>
      </c>
      <c r="C143" s="32">
        <v>150</v>
      </c>
      <c r="D143" s="32" t="s">
        <v>603</v>
      </c>
      <c r="E143" s="32" t="s">
        <v>466</v>
      </c>
      <c r="F143" s="32" t="s">
        <v>762</v>
      </c>
      <c r="G143" s="34">
        <v>1901001</v>
      </c>
      <c r="H143" s="32" t="s">
        <v>771</v>
      </c>
      <c r="I143" s="32" t="s">
        <v>770</v>
      </c>
      <c r="J143" s="32" t="s">
        <v>640</v>
      </c>
      <c r="K143" s="75">
        <v>-3151505</v>
      </c>
      <c r="L143" s="74">
        <v>-3151505</v>
      </c>
      <c r="M143" s="32">
        <v>-3151505</v>
      </c>
      <c r="N143" s="32"/>
      <c r="O143" s="32"/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 t="s">
        <v>470</v>
      </c>
      <c r="V143" s="32" t="s">
        <v>641</v>
      </c>
      <c r="W143" s="32" t="s">
        <v>642</v>
      </c>
    </row>
    <row r="144" spans="1:23" x14ac:dyDescent="0.3">
      <c r="A144" s="30" t="str">
        <f>VLOOKUP(I144,'Table (2)'!$B$3:$C$345,2,FALSE)</f>
        <v>DEFD STATE INCOME TAXES</v>
      </c>
      <c r="B144" s="32">
        <v>50</v>
      </c>
      <c r="C144" s="32">
        <v>150</v>
      </c>
      <c r="D144" s="32" t="s">
        <v>603</v>
      </c>
      <c r="E144" s="32" t="s">
        <v>466</v>
      </c>
      <c r="F144" s="32" t="s">
        <v>762</v>
      </c>
      <c r="G144" s="34">
        <v>1901001</v>
      </c>
      <c r="H144" s="32" t="s">
        <v>769</v>
      </c>
      <c r="I144" s="32" t="s">
        <v>768</v>
      </c>
      <c r="J144" s="32" t="s">
        <v>640</v>
      </c>
      <c r="K144" s="75">
        <v>6266334.3700000001</v>
      </c>
      <c r="L144" s="74">
        <v>6103111.8700000001</v>
      </c>
      <c r="M144" s="32">
        <v>6266334.3700000001</v>
      </c>
      <c r="N144" s="32"/>
      <c r="O144" s="32"/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 t="s">
        <v>470</v>
      </c>
      <c r="V144" s="32" t="s">
        <v>641</v>
      </c>
      <c r="W144" s="32" t="s">
        <v>642</v>
      </c>
    </row>
    <row r="145" spans="1:23" x14ac:dyDescent="0.3">
      <c r="A145" s="30" t="str">
        <f>VLOOKUP(I145,'Table (2)'!$B$3:$C$345,2,FALSE)</f>
        <v>ACCRD SIT TX RESERVE-LNG-TERM-FIN 48</v>
      </c>
      <c r="B145" s="32">
        <v>50</v>
      </c>
      <c r="C145" s="32">
        <v>150</v>
      </c>
      <c r="D145" s="32" t="s">
        <v>603</v>
      </c>
      <c r="E145" s="32" t="s">
        <v>466</v>
      </c>
      <c r="F145" s="32" t="s">
        <v>762</v>
      </c>
      <c r="G145" s="34">
        <v>1901001</v>
      </c>
      <c r="H145" s="32" t="s">
        <v>690</v>
      </c>
      <c r="I145" s="32" t="s">
        <v>767</v>
      </c>
      <c r="J145" s="32" t="s">
        <v>640</v>
      </c>
      <c r="K145" s="75">
        <v>-468155.8</v>
      </c>
      <c r="L145" s="74">
        <v>-466193</v>
      </c>
      <c r="M145" s="32">
        <v>-468155.8</v>
      </c>
      <c r="N145" s="32"/>
      <c r="O145" s="32"/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 t="s">
        <v>470</v>
      </c>
      <c r="V145" s="32" t="s">
        <v>641</v>
      </c>
      <c r="W145" s="32" t="s">
        <v>642</v>
      </c>
    </row>
    <row r="146" spans="1:23" x14ac:dyDescent="0.3">
      <c r="A146" s="30" t="str">
        <f>VLOOKUP(I146,'Table (2)'!$B$3:$C$345,2,FALSE)</f>
        <v>ACCRD SIT TX RESERVE-LNG-TERM-FIN 48</v>
      </c>
      <c r="B146" s="32">
        <v>50</v>
      </c>
      <c r="C146" s="32">
        <v>150</v>
      </c>
      <c r="D146" s="32" t="s">
        <v>603</v>
      </c>
      <c r="E146" s="32" t="s">
        <v>466</v>
      </c>
      <c r="F146" s="32" t="s">
        <v>762</v>
      </c>
      <c r="G146" s="34">
        <v>1901001</v>
      </c>
      <c r="H146" s="32" t="s">
        <v>766</v>
      </c>
      <c r="I146" s="32" t="s">
        <v>765</v>
      </c>
      <c r="J146" s="32" t="s">
        <v>640</v>
      </c>
      <c r="K146" s="75">
        <v>468156</v>
      </c>
      <c r="L146" s="74">
        <v>468156</v>
      </c>
      <c r="M146" s="32">
        <v>468156</v>
      </c>
      <c r="N146" s="32"/>
      <c r="O146" s="32"/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 t="s">
        <v>470</v>
      </c>
      <c r="V146" s="32" t="s">
        <v>641</v>
      </c>
      <c r="W146" s="32" t="s">
        <v>642</v>
      </c>
    </row>
    <row r="147" spans="1:23" x14ac:dyDescent="0.3">
      <c r="A147" s="30" t="str">
        <f>VLOOKUP(I147,'Table (2)'!$B$3:$C$345,2,FALSE)</f>
        <v>ACCRD SIT TX RESERVE-SHRT-TERM-FIN 48</v>
      </c>
      <c r="B147" s="32">
        <v>50</v>
      </c>
      <c r="C147" s="32">
        <v>150</v>
      </c>
      <c r="D147" s="32" t="s">
        <v>603</v>
      </c>
      <c r="E147" s="32" t="s">
        <v>466</v>
      </c>
      <c r="F147" s="32" t="s">
        <v>762</v>
      </c>
      <c r="G147" s="34">
        <v>1901001</v>
      </c>
      <c r="H147" s="32" t="s">
        <v>689</v>
      </c>
      <c r="I147" s="32" t="s">
        <v>764</v>
      </c>
      <c r="J147" s="32" t="s">
        <v>640</v>
      </c>
      <c r="K147" s="75">
        <v>9496.9</v>
      </c>
      <c r="L147" s="74">
        <v>12330.15</v>
      </c>
      <c r="M147" s="32">
        <v>9496.9</v>
      </c>
      <c r="N147" s="32"/>
      <c r="O147" s="32"/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 t="s">
        <v>470</v>
      </c>
      <c r="V147" s="32" t="s">
        <v>641</v>
      </c>
      <c r="W147" s="32" t="s">
        <v>642</v>
      </c>
    </row>
    <row r="148" spans="1:23" x14ac:dyDescent="0.3">
      <c r="A148" s="30" t="str">
        <f>VLOOKUP(I148,'Table (2)'!$B$3:$C$345,2,FALSE)</f>
        <v>IRS CAPITALIZATION ADJUSTMENT</v>
      </c>
      <c r="B148" s="32">
        <v>50</v>
      </c>
      <c r="C148" s="32">
        <v>150</v>
      </c>
      <c r="D148" s="32" t="s">
        <v>603</v>
      </c>
      <c r="E148" s="32" t="s">
        <v>466</v>
      </c>
      <c r="F148" s="32" t="s">
        <v>762</v>
      </c>
      <c r="G148" s="34">
        <v>1901001</v>
      </c>
      <c r="H148" s="32" t="s">
        <v>683</v>
      </c>
      <c r="I148" s="32" t="s">
        <v>763</v>
      </c>
      <c r="J148" s="32" t="s">
        <v>640</v>
      </c>
      <c r="K148" s="75">
        <v>1088964.1000000001</v>
      </c>
      <c r="L148" s="74">
        <v>1088941.7</v>
      </c>
      <c r="M148" s="32">
        <v>1088964.1000000001</v>
      </c>
      <c r="N148" s="32"/>
      <c r="O148" s="32"/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 t="s">
        <v>470</v>
      </c>
      <c r="V148" s="32" t="s">
        <v>641</v>
      </c>
      <c r="W148" s="32" t="s">
        <v>642</v>
      </c>
    </row>
    <row r="149" spans="1:23" x14ac:dyDescent="0.3">
      <c r="A149" s="30" t="str">
        <f>VLOOKUP(I149,'Table (2)'!$B$3:$C$345,2,FALSE)</f>
        <v>AMT CREDIT - DEFERRED</v>
      </c>
      <c r="B149" s="32">
        <v>50</v>
      </c>
      <c r="C149" s="32">
        <v>150</v>
      </c>
      <c r="D149" s="32" t="s">
        <v>603</v>
      </c>
      <c r="E149" s="32" t="s">
        <v>466</v>
      </c>
      <c r="F149" s="32" t="s">
        <v>762</v>
      </c>
      <c r="G149" s="34">
        <v>1901001</v>
      </c>
      <c r="H149" s="32" t="s">
        <v>682</v>
      </c>
      <c r="I149" s="32" t="s">
        <v>761</v>
      </c>
      <c r="J149" s="32" t="s">
        <v>640</v>
      </c>
      <c r="K149" s="75">
        <v>87795</v>
      </c>
      <c r="L149" s="74">
        <v>87795</v>
      </c>
      <c r="M149" s="32">
        <v>87795</v>
      </c>
      <c r="N149" s="32"/>
      <c r="O149" s="32"/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 t="s">
        <v>470</v>
      </c>
      <c r="V149" s="32" t="s">
        <v>641</v>
      </c>
      <c r="W149" s="32" t="s">
        <v>642</v>
      </c>
    </row>
    <row r="150" spans="1:23" x14ac:dyDescent="0.3">
      <c r="K150" s="73"/>
      <c r="L150" s="72"/>
    </row>
    <row r="151" spans="1:23" x14ac:dyDescent="0.3">
      <c r="K151" s="71">
        <f>SUBTOTAL(9,K3:K150)</f>
        <v>310709337.67000014</v>
      </c>
      <c r="L151" s="70">
        <f>SUBTOTAL(9,L3:L150)</f>
        <v>295894511.05000001</v>
      </c>
    </row>
  </sheetData>
  <autoFilter ref="A2:W149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45"/>
  <sheetViews>
    <sheetView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.109375" defaultRowHeight="13.2" x14ac:dyDescent="0.25"/>
  <cols>
    <col min="1" max="1" width="9.109375" style="78"/>
    <col min="2" max="2" width="11.33203125" style="78" bestFit="1" customWidth="1"/>
    <col min="3" max="3" width="67" style="78" bestFit="1" customWidth="1"/>
    <col min="4" max="16384" width="9.109375" style="78"/>
  </cols>
  <sheetData>
    <row r="2" spans="2:3" x14ac:dyDescent="0.25">
      <c r="B2" s="82" t="s">
        <v>140</v>
      </c>
      <c r="C2" s="81" t="s">
        <v>865</v>
      </c>
    </row>
    <row r="3" spans="2:3" x14ac:dyDescent="0.25">
      <c r="B3" s="79" t="s">
        <v>142</v>
      </c>
      <c r="C3" s="79" t="s">
        <v>143</v>
      </c>
    </row>
    <row r="4" spans="2:3" x14ac:dyDescent="0.25">
      <c r="B4" s="79" t="s">
        <v>802</v>
      </c>
      <c r="C4" s="79" t="s">
        <v>757</v>
      </c>
    </row>
    <row r="5" spans="2:3" x14ac:dyDescent="0.25">
      <c r="B5" s="79" t="s">
        <v>846</v>
      </c>
      <c r="C5" s="79" t="s">
        <v>757</v>
      </c>
    </row>
    <row r="6" spans="2:3" x14ac:dyDescent="0.25">
      <c r="B6" s="79" t="s">
        <v>864</v>
      </c>
      <c r="C6" s="79" t="s">
        <v>757</v>
      </c>
    </row>
    <row r="7" spans="2:3" x14ac:dyDescent="0.25">
      <c r="B7" s="79" t="s">
        <v>552</v>
      </c>
      <c r="C7" s="79" t="s">
        <v>757</v>
      </c>
    </row>
    <row r="8" spans="2:3" x14ac:dyDescent="0.25">
      <c r="B8" s="79" t="s">
        <v>144</v>
      </c>
      <c r="C8" s="80" t="s">
        <v>82</v>
      </c>
    </row>
    <row r="9" spans="2:3" x14ac:dyDescent="0.25">
      <c r="B9" s="79" t="s">
        <v>145</v>
      </c>
      <c r="C9" s="80" t="s">
        <v>82</v>
      </c>
    </row>
    <row r="10" spans="2:3" x14ac:dyDescent="0.25">
      <c r="B10" s="79" t="s">
        <v>469</v>
      </c>
      <c r="C10" s="80" t="s">
        <v>82</v>
      </c>
    </row>
    <row r="11" spans="2:3" x14ac:dyDescent="0.25">
      <c r="B11" s="79" t="s">
        <v>472</v>
      </c>
      <c r="C11" s="80" t="s">
        <v>82</v>
      </c>
    </row>
    <row r="12" spans="2:3" x14ac:dyDescent="0.25">
      <c r="B12" s="79" t="s">
        <v>146</v>
      </c>
      <c r="C12" s="79" t="s">
        <v>147</v>
      </c>
    </row>
    <row r="13" spans="2:3" x14ac:dyDescent="0.25">
      <c r="B13" s="79" t="s">
        <v>148</v>
      </c>
      <c r="C13" s="80" t="s">
        <v>82</v>
      </c>
    </row>
    <row r="14" spans="2:3" x14ac:dyDescent="0.25">
      <c r="B14" s="79" t="s">
        <v>149</v>
      </c>
      <c r="C14" s="80" t="s">
        <v>82</v>
      </c>
    </row>
    <row r="15" spans="2:3" x14ac:dyDescent="0.25">
      <c r="B15" s="79" t="s">
        <v>474</v>
      </c>
      <c r="C15" s="80" t="s">
        <v>82</v>
      </c>
    </row>
    <row r="16" spans="2:3" x14ac:dyDescent="0.25">
      <c r="B16" s="79" t="s">
        <v>476</v>
      </c>
      <c r="C16" s="80" t="s">
        <v>82</v>
      </c>
    </row>
    <row r="17" spans="2:3" x14ac:dyDescent="0.25">
      <c r="B17" s="79" t="s">
        <v>150</v>
      </c>
      <c r="C17" s="80" t="s">
        <v>82</v>
      </c>
    </row>
    <row r="18" spans="2:3" x14ac:dyDescent="0.25">
      <c r="B18" s="79" t="s">
        <v>151</v>
      </c>
      <c r="C18" s="80" t="s">
        <v>82</v>
      </c>
    </row>
    <row r="19" spans="2:3" x14ac:dyDescent="0.25">
      <c r="B19" s="79" t="s">
        <v>152</v>
      </c>
      <c r="C19" s="80" t="s">
        <v>82</v>
      </c>
    </row>
    <row r="20" spans="2:3" x14ac:dyDescent="0.25">
      <c r="B20" s="79" t="s">
        <v>480</v>
      </c>
      <c r="C20" s="80" t="s">
        <v>82</v>
      </c>
    </row>
    <row r="21" spans="2:3" x14ac:dyDescent="0.25">
      <c r="B21" s="79" t="s">
        <v>154</v>
      </c>
      <c r="C21" s="79" t="s">
        <v>155</v>
      </c>
    </row>
    <row r="22" spans="2:3" x14ac:dyDescent="0.25">
      <c r="B22" s="79" t="s">
        <v>156</v>
      </c>
      <c r="C22" s="79" t="s">
        <v>157</v>
      </c>
    </row>
    <row r="23" spans="2:3" x14ac:dyDescent="0.25">
      <c r="B23" s="79" t="s">
        <v>158</v>
      </c>
      <c r="C23" s="79" t="s">
        <v>159</v>
      </c>
    </row>
    <row r="24" spans="2:3" x14ac:dyDescent="0.25">
      <c r="B24" s="79" t="s">
        <v>160</v>
      </c>
      <c r="C24" s="79" t="s">
        <v>97</v>
      </c>
    </row>
    <row r="25" spans="2:3" x14ac:dyDescent="0.25">
      <c r="B25" s="79" t="s">
        <v>161</v>
      </c>
      <c r="C25" s="80" t="s">
        <v>82</v>
      </c>
    </row>
    <row r="26" spans="2:3" x14ac:dyDescent="0.25">
      <c r="B26" s="79" t="s">
        <v>162</v>
      </c>
      <c r="C26" s="80" t="s">
        <v>82</v>
      </c>
    </row>
    <row r="27" spans="2:3" x14ac:dyDescent="0.25">
      <c r="B27" s="79" t="s">
        <v>163</v>
      </c>
      <c r="C27" s="80" t="s">
        <v>82</v>
      </c>
    </row>
    <row r="28" spans="2:3" x14ac:dyDescent="0.25">
      <c r="B28" s="79" t="s">
        <v>164</v>
      </c>
      <c r="C28" s="80" t="s">
        <v>82</v>
      </c>
    </row>
    <row r="29" spans="2:3" x14ac:dyDescent="0.25">
      <c r="B29" s="79" t="s">
        <v>165</v>
      </c>
      <c r="C29" s="80" t="s">
        <v>82</v>
      </c>
    </row>
    <row r="30" spans="2:3" x14ac:dyDescent="0.25">
      <c r="B30" s="79" t="s">
        <v>166</v>
      </c>
      <c r="C30" s="80" t="s">
        <v>82</v>
      </c>
    </row>
    <row r="31" spans="2:3" x14ac:dyDescent="0.25">
      <c r="B31" s="79" t="s">
        <v>482</v>
      </c>
      <c r="C31" s="80" t="s">
        <v>82</v>
      </c>
    </row>
    <row r="32" spans="2:3" x14ac:dyDescent="0.25">
      <c r="B32" s="79" t="s">
        <v>167</v>
      </c>
      <c r="C32" s="80" t="s">
        <v>82</v>
      </c>
    </row>
    <row r="33" spans="2:3" x14ac:dyDescent="0.25">
      <c r="B33" s="79" t="s">
        <v>168</v>
      </c>
      <c r="C33" s="79" t="s">
        <v>169</v>
      </c>
    </row>
    <row r="34" spans="2:3" x14ac:dyDescent="0.25">
      <c r="B34" s="79" t="s">
        <v>484</v>
      </c>
      <c r="C34" s="79" t="s">
        <v>103</v>
      </c>
    </row>
    <row r="35" spans="2:3" x14ac:dyDescent="0.25">
      <c r="B35" s="79" t="s">
        <v>486</v>
      </c>
      <c r="C35" s="79" t="s">
        <v>66</v>
      </c>
    </row>
    <row r="36" spans="2:3" x14ac:dyDescent="0.25">
      <c r="B36" s="79" t="s">
        <v>488</v>
      </c>
      <c r="C36" s="79" t="s">
        <v>66</v>
      </c>
    </row>
    <row r="37" spans="2:3" x14ac:dyDescent="0.25">
      <c r="B37" s="79" t="s">
        <v>170</v>
      </c>
      <c r="C37" s="79" t="s">
        <v>98</v>
      </c>
    </row>
    <row r="38" spans="2:3" x14ac:dyDescent="0.25">
      <c r="B38" s="79" t="s">
        <v>171</v>
      </c>
      <c r="C38" s="79" t="s">
        <v>98</v>
      </c>
    </row>
    <row r="39" spans="2:3" x14ac:dyDescent="0.25">
      <c r="B39" s="79" t="s">
        <v>172</v>
      </c>
      <c r="C39" s="79" t="s">
        <v>173</v>
      </c>
    </row>
    <row r="40" spans="2:3" x14ac:dyDescent="0.25">
      <c r="B40" s="79" t="s">
        <v>174</v>
      </c>
      <c r="C40" s="80" t="s">
        <v>31</v>
      </c>
    </row>
    <row r="41" spans="2:3" x14ac:dyDescent="0.25">
      <c r="B41" s="79" t="s">
        <v>175</v>
      </c>
      <c r="C41" s="80" t="s">
        <v>31</v>
      </c>
    </row>
    <row r="42" spans="2:3" x14ac:dyDescent="0.25">
      <c r="B42" s="79" t="s">
        <v>176</v>
      </c>
      <c r="C42" s="79" t="s">
        <v>177</v>
      </c>
    </row>
    <row r="43" spans="2:3" x14ac:dyDescent="0.25">
      <c r="B43" s="79" t="s">
        <v>178</v>
      </c>
      <c r="C43" s="79" t="s">
        <v>177</v>
      </c>
    </row>
    <row r="44" spans="2:3" x14ac:dyDescent="0.25">
      <c r="B44" s="79" t="s">
        <v>179</v>
      </c>
      <c r="C44" s="79" t="s">
        <v>180</v>
      </c>
    </row>
    <row r="45" spans="2:3" x14ac:dyDescent="0.25">
      <c r="B45" s="79" t="s">
        <v>181</v>
      </c>
      <c r="C45" s="79" t="s">
        <v>180</v>
      </c>
    </row>
    <row r="46" spans="2:3" x14ac:dyDescent="0.25">
      <c r="B46" s="79" t="s">
        <v>182</v>
      </c>
      <c r="C46" s="79" t="s">
        <v>183</v>
      </c>
    </row>
    <row r="47" spans="2:3" x14ac:dyDescent="0.25">
      <c r="B47" s="79" t="s">
        <v>184</v>
      </c>
      <c r="C47" s="79" t="s">
        <v>183</v>
      </c>
    </row>
    <row r="48" spans="2:3" x14ac:dyDescent="0.25">
      <c r="B48" s="79" t="s">
        <v>185</v>
      </c>
      <c r="C48" s="80" t="s">
        <v>186</v>
      </c>
    </row>
    <row r="49" spans="2:3" x14ac:dyDescent="0.25">
      <c r="B49" s="79" t="s">
        <v>187</v>
      </c>
      <c r="C49" s="80" t="s">
        <v>186</v>
      </c>
    </row>
    <row r="50" spans="2:3" x14ac:dyDescent="0.25">
      <c r="B50" s="79" t="s">
        <v>188</v>
      </c>
      <c r="C50" s="80" t="s">
        <v>189</v>
      </c>
    </row>
    <row r="51" spans="2:3" x14ac:dyDescent="0.25">
      <c r="B51" s="79" t="s">
        <v>190</v>
      </c>
      <c r="C51" s="80" t="s">
        <v>189</v>
      </c>
    </row>
    <row r="52" spans="2:3" x14ac:dyDescent="0.25">
      <c r="B52" s="79" t="s">
        <v>191</v>
      </c>
      <c r="C52" s="79" t="s">
        <v>192</v>
      </c>
    </row>
    <row r="53" spans="2:3" x14ac:dyDescent="0.25">
      <c r="B53" s="79" t="s">
        <v>193</v>
      </c>
      <c r="C53" s="79" t="s">
        <v>192</v>
      </c>
    </row>
    <row r="54" spans="2:3" x14ac:dyDescent="0.25">
      <c r="B54" s="79" t="s">
        <v>194</v>
      </c>
      <c r="C54" s="79" t="s">
        <v>195</v>
      </c>
    </row>
    <row r="55" spans="2:3" x14ac:dyDescent="0.25">
      <c r="B55" s="79" t="s">
        <v>196</v>
      </c>
      <c r="C55" s="79" t="s">
        <v>195</v>
      </c>
    </row>
    <row r="56" spans="2:3" x14ac:dyDescent="0.25">
      <c r="B56" s="79" t="s">
        <v>197</v>
      </c>
      <c r="C56" s="79" t="s">
        <v>198</v>
      </c>
    </row>
    <row r="57" spans="2:3" x14ac:dyDescent="0.25">
      <c r="B57" s="79" t="s">
        <v>199</v>
      </c>
      <c r="C57" s="79" t="s">
        <v>198</v>
      </c>
    </row>
    <row r="58" spans="2:3" x14ac:dyDescent="0.25">
      <c r="B58" s="79" t="s">
        <v>493</v>
      </c>
      <c r="C58" s="79" t="s">
        <v>67</v>
      </c>
    </row>
    <row r="59" spans="2:3" x14ac:dyDescent="0.25">
      <c r="B59" s="79" t="s">
        <v>495</v>
      </c>
      <c r="C59" s="79" t="s">
        <v>67</v>
      </c>
    </row>
    <row r="60" spans="2:3" x14ac:dyDescent="0.25">
      <c r="B60" s="79" t="s">
        <v>497</v>
      </c>
      <c r="C60" s="79" t="s">
        <v>68</v>
      </c>
    </row>
    <row r="61" spans="2:3" x14ac:dyDescent="0.25">
      <c r="B61" s="79" t="s">
        <v>499</v>
      </c>
      <c r="C61" s="79" t="s">
        <v>68</v>
      </c>
    </row>
    <row r="62" spans="2:3" x14ac:dyDescent="0.25">
      <c r="B62" s="79" t="s">
        <v>501</v>
      </c>
      <c r="C62" s="79" t="s">
        <v>69</v>
      </c>
    </row>
    <row r="63" spans="2:3" x14ac:dyDescent="0.25">
      <c r="B63" s="79" t="s">
        <v>503</v>
      </c>
      <c r="C63" s="79" t="s">
        <v>69</v>
      </c>
    </row>
    <row r="64" spans="2:3" x14ac:dyDescent="0.25">
      <c r="B64" s="79" t="s">
        <v>200</v>
      </c>
      <c r="C64" s="79" t="s">
        <v>201</v>
      </c>
    </row>
    <row r="65" spans="2:3" x14ac:dyDescent="0.25">
      <c r="B65" s="79" t="s">
        <v>202</v>
      </c>
      <c r="C65" s="79" t="s">
        <v>201</v>
      </c>
    </row>
    <row r="66" spans="2:3" x14ac:dyDescent="0.25">
      <c r="B66" s="79" t="s">
        <v>203</v>
      </c>
      <c r="C66" s="79" t="s">
        <v>204</v>
      </c>
    </row>
    <row r="67" spans="2:3" x14ac:dyDescent="0.25">
      <c r="B67" s="79" t="s">
        <v>205</v>
      </c>
      <c r="C67" s="79" t="s">
        <v>204</v>
      </c>
    </row>
    <row r="68" spans="2:3" x14ac:dyDescent="0.25">
      <c r="B68" s="79" t="s">
        <v>206</v>
      </c>
      <c r="C68" s="79" t="s">
        <v>207</v>
      </c>
    </row>
    <row r="69" spans="2:3" x14ac:dyDescent="0.25">
      <c r="B69" s="79" t="s">
        <v>208</v>
      </c>
      <c r="C69" s="79" t="s">
        <v>207</v>
      </c>
    </row>
    <row r="70" spans="2:3" x14ac:dyDescent="0.25">
      <c r="B70" s="79" t="s">
        <v>209</v>
      </c>
      <c r="C70" s="79" t="s">
        <v>210</v>
      </c>
    </row>
    <row r="71" spans="2:3" x14ac:dyDescent="0.25">
      <c r="B71" s="79" t="s">
        <v>211</v>
      </c>
      <c r="C71" s="79" t="s">
        <v>210</v>
      </c>
    </row>
    <row r="72" spans="2:3" x14ac:dyDescent="0.25">
      <c r="B72" s="79" t="s">
        <v>212</v>
      </c>
      <c r="C72" s="79" t="s">
        <v>213</v>
      </c>
    </row>
    <row r="73" spans="2:3" x14ac:dyDescent="0.25">
      <c r="B73" s="79" t="s">
        <v>214</v>
      </c>
      <c r="C73" s="79" t="s">
        <v>213</v>
      </c>
    </row>
    <row r="74" spans="2:3" x14ac:dyDescent="0.25">
      <c r="B74" s="79" t="s">
        <v>215</v>
      </c>
      <c r="C74" s="79" t="s">
        <v>216</v>
      </c>
    </row>
    <row r="75" spans="2:3" x14ac:dyDescent="0.25">
      <c r="B75" s="79" t="s">
        <v>217</v>
      </c>
      <c r="C75" s="79" t="s">
        <v>216</v>
      </c>
    </row>
    <row r="76" spans="2:3" x14ac:dyDescent="0.25">
      <c r="B76" s="79" t="s">
        <v>218</v>
      </c>
      <c r="C76" s="79" t="s">
        <v>219</v>
      </c>
    </row>
    <row r="77" spans="2:3" x14ac:dyDescent="0.25">
      <c r="B77" s="79" t="s">
        <v>220</v>
      </c>
      <c r="C77" s="79" t="s">
        <v>219</v>
      </c>
    </row>
    <row r="78" spans="2:3" x14ac:dyDescent="0.25">
      <c r="B78" s="79" t="s">
        <v>221</v>
      </c>
      <c r="C78" s="79" t="s">
        <v>222</v>
      </c>
    </row>
    <row r="79" spans="2:3" x14ac:dyDescent="0.25">
      <c r="B79" s="79" t="s">
        <v>223</v>
      </c>
      <c r="C79" s="79" t="s">
        <v>222</v>
      </c>
    </row>
    <row r="80" spans="2:3" x14ac:dyDescent="0.25">
      <c r="B80" s="79" t="s">
        <v>224</v>
      </c>
      <c r="C80" s="79" t="s">
        <v>225</v>
      </c>
    </row>
    <row r="81" spans="2:3" x14ac:dyDescent="0.25">
      <c r="B81" s="79" t="s">
        <v>226</v>
      </c>
      <c r="C81" s="79" t="s">
        <v>225</v>
      </c>
    </row>
    <row r="82" spans="2:3" x14ac:dyDescent="0.25">
      <c r="B82" s="79" t="s">
        <v>227</v>
      </c>
      <c r="C82" s="79" t="s">
        <v>228</v>
      </c>
    </row>
    <row r="83" spans="2:3" x14ac:dyDescent="0.25">
      <c r="B83" s="79" t="s">
        <v>229</v>
      </c>
      <c r="C83" s="79" t="s">
        <v>228</v>
      </c>
    </row>
    <row r="84" spans="2:3" x14ac:dyDescent="0.25">
      <c r="B84" s="79" t="s">
        <v>230</v>
      </c>
      <c r="C84" s="79" t="s">
        <v>231</v>
      </c>
    </row>
    <row r="85" spans="2:3" x14ac:dyDescent="0.25">
      <c r="B85" s="79" t="s">
        <v>232</v>
      </c>
      <c r="C85" s="79" t="s">
        <v>231</v>
      </c>
    </row>
    <row r="86" spans="2:3" x14ac:dyDescent="0.25">
      <c r="B86" s="79" t="s">
        <v>233</v>
      </c>
      <c r="C86" s="79" t="s">
        <v>234</v>
      </c>
    </row>
    <row r="87" spans="2:3" x14ac:dyDescent="0.25">
      <c r="B87" s="79" t="s">
        <v>235</v>
      </c>
      <c r="C87" s="79" t="s">
        <v>234</v>
      </c>
    </row>
    <row r="88" spans="2:3" x14ac:dyDescent="0.25">
      <c r="B88" s="79" t="s">
        <v>236</v>
      </c>
      <c r="C88" s="79" t="s">
        <v>237</v>
      </c>
    </row>
    <row r="89" spans="2:3" x14ac:dyDescent="0.25">
      <c r="B89" s="79" t="s">
        <v>238</v>
      </c>
      <c r="C89" s="79" t="s">
        <v>237</v>
      </c>
    </row>
    <row r="90" spans="2:3" x14ac:dyDescent="0.25">
      <c r="B90" s="79" t="s">
        <v>239</v>
      </c>
      <c r="C90" s="79" t="s">
        <v>34</v>
      </c>
    </row>
    <row r="91" spans="2:3" x14ac:dyDescent="0.25">
      <c r="B91" s="79" t="s">
        <v>240</v>
      </c>
      <c r="C91" s="79" t="s">
        <v>241</v>
      </c>
    </row>
    <row r="92" spans="2:3" x14ac:dyDescent="0.25">
      <c r="B92" s="79" t="s">
        <v>242</v>
      </c>
      <c r="C92" s="79" t="s">
        <v>241</v>
      </c>
    </row>
    <row r="93" spans="2:3" x14ac:dyDescent="0.25">
      <c r="B93" s="79" t="s">
        <v>243</v>
      </c>
      <c r="C93" s="79" t="s">
        <v>244</v>
      </c>
    </row>
    <row r="94" spans="2:3" x14ac:dyDescent="0.25">
      <c r="B94" s="79" t="s">
        <v>245</v>
      </c>
      <c r="C94" s="79" t="s">
        <v>244</v>
      </c>
    </row>
    <row r="95" spans="2:3" x14ac:dyDescent="0.25">
      <c r="B95" s="79" t="s">
        <v>246</v>
      </c>
      <c r="C95" s="79" t="s">
        <v>247</v>
      </c>
    </row>
    <row r="96" spans="2:3" x14ac:dyDescent="0.25">
      <c r="B96" s="79" t="s">
        <v>248</v>
      </c>
      <c r="C96" s="79" t="s">
        <v>247</v>
      </c>
    </row>
    <row r="97" spans="2:3" x14ac:dyDescent="0.25">
      <c r="B97" s="79" t="s">
        <v>249</v>
      </c>
      <c r="C97" s="79" t="s">
        <v>250</v>
      </c>
    </row>
    <row r="98" spans="2:3" x14ac:dyDescent="0.25">
      <c r="B98" s="79" t="s">
        <v>251</v>
      </c>
      <c r="C98" s="79" t="s">
        <v>250</v>
      </c>
    </row>
    <row r="99" spans="2:3" x14ac:dyDescent="0.25">
      <c r="B99" s="79" t="s">
        <v>252</v>
      </c>
      <c r="C99" s="79" t="s">
        <v>253</v>
      </c>
    </row>
    <row r="100" spans="2:3" x14ac:dyDescent="0.25">
      <c r="B100" s="79" t="s">
        <v>254</v>
      </c>
      <c r="C100" s="79" t="s">
        <v>253</v>
      </c>
    </row>
    <row r="101" spans="2:3" x14ac:dyDescent="0.25">
      <c r="B101" s="79" t="s">
        <v>801</v>
      </c>
      <c r="C101" s="79" t="s">
        <v>756</v>
      </c>
    </row>
    <row r="102" spans="2:3" x14ac:dyDescent="0.25">
      <c r="B102" s="79" t="s">
        <v>799</v>
      </c>
      <c r="C102" s="79" t="s">
        <v>756</v>
      </c>
    </row>
    <row r="103" spans="2:3" x14ac:dyDescent="0.25">
      <c r="B103" s="79" t="s">
        <v>255</v>
      </c>
      <c r="C103" s="79" t="s">
        <v>256</v>
      </c>
    </row>
    <row r="104" spans="2:3" x14ac:dyDescent="0.25">
      <c r="B104" s="79" t="s">
        <v>257</v>
      </c>
      <c r="C104" s="79" t="s">
        <v>256</v>
      </c>
    </row>
    <row r="105" spans="2:3" x14ac:dyDescent="0.25">
      <c r="B105" s="79" t="s">
        <v>258</v>
      </c>
      <c r="C105" s="79" t="s">
        <v>259</v>
      </c>
    </row>
    <row r="106" spans="2:3" x14ac:dyDescent="0.25">
      <c r="B106" s="79" t="s">
        <v>798</v>
      </c>
      <c r="C106" s="79" t="s">
        <v>754</v>
      </c>
    </row>
    <row r="107" spans="2:3" x14ac:dyDescent="0.25">
      <c r="B107" s="79" t="s">
        <v>797</v>
      </c>
      <c r="C107" s="79" t="s">
        <v>753</v>
      </c>
    </row>
    <row r="108" spans="2:3" x14ac:dyDescent="0.25">
      <c r="B108" s="79" t="s">
        <v>796</v>
      </c>
      <c r="C108" s="79" t="s">
        <v>752</v>
      </c>
    </row>
    <row r="109" spans="2:3" x14ac:dyDescent="0.25">
      <c r="B109" s="79" t="s">
        <v>260</v>
      </c>
      <c r="C109" s="79" t="s">
        <v>261</v>
      </c>
    </row>
    <row r="110" spans="2:3" x14ac:dyDescent="0.25">
      <c r="B110" s="79" t="s">
        <v>262</v>
      </c>
      <c r="C110" s="79" t="s">
        <v>263</v>
      </c>
    </row>
    <row r="111" spans="2:3" x14ac:dyDescent="0.25">
      <c r="B111" s="79" t="s">
        <v>863</v>
      </c>
      <c r="C111" s="79" t="s">
        <v>862</v>
      </c>
    </row>
    <row r="112" spans="2:3" x14ac:dyDescent="0.25">
      <c r="B112" s="79" t="s">
        <v>554</v>
      </c>
      <c r="C112" s="79" t="s">
        <v>101</v>
      </c>
    </row>
    <row r="113" spans="2:3" x14ac:dyDescent="0.25">
      <c r="B113" s="79" t="s">
        <v>556</v>
      </c>
      <c r="C113" s="79" t="s">
        <v>76</v>
      </c>
    </row>
    <row r="114" spans="2:3" x14ac:dyDescent="0.25">
      <c r="B114" s="79" t="s">
        <v>621</v>
      </c>
      <c r="C114" s="80" t="s">
        <v>110</v>
      </c>
    </row>
    <row r="115" spans="2:3" x14ac:dyDescent="0.25">
      <c r="B115" s="79" t="s">
        <v>557</v>
      </c>
      <c r="C115" s="79" t="s">
        <v>132</v>
      </c>
    </row>
    <row r="116" spans="2:3" x14ac:dyDescent="0.25">
      <c r="B116" s="79" t="s">
        <v>264</v>
      </c>
      <c r="C116" s="79" t="s">
        <v>265</v>
      </c>
    </row>
    <row r="117" spans="2:3" x14ac:dyDescent="0.25">
      <c r="B117" s="79" t="s">
        <v>535</v>
      </c>
      <c r="C117" s="79" t="s">
        <v>100</v>
      </c>
    </row>
    <row r="118" spans="2:3" x14ac:dyDescent="0.25">
      <c r="B118" s="79" t="s">
        <v>559</v>
      </c>
      <c r="C118" s="79" t="s">
        <v>137</v>
      </c>
    </row>
    <row r="119" spans="2:3" x14ac:dyDescent="0.25">
      <c r="B119" s="79" t="s">
        <v>266</v>
      </c>
      <c r="C119" s="79" t="s">
        <v>267</v>
      </c>
    </row>
    <row r="120" spans="2:3" x14ac:dyDescent="0.25">
      <c r="B120" s="79" t="s">
        <v>794</v>
      </c>
      <c r="C120" s="79" t="s">
        <v>748</v>
      </c>
    </row>
    <row r="121" spans="2:3" x14ac:dyDescent="0.25">
      <c r="B121" s="79" t="s">
        <v>268</v>
      </c>
      <c r="C121" s="79" t="s">
        <v>36</v>
      </c>
    </row>
    <row r="122" spans="2:3" x14ac:dyDescent="0.25">
      <c r="B122" s="79" t="s">
        <v>269</v>
      </c>
      <c r="C122" s="79" t="s">
        <v>36</v>
      </c>
    </row>
    <row r="123" spans="2:3" x14ac:dyDescent="0.25">
      <c r="B123" s="79" t="s">
        <v>270</v>
      </c>
      <c r="C123" s="79" t="s">
        <v>104</v>
      </c>
    </row>
    <row r="124" spans="2:3" x14ac:dyDescent="0.25">
      <c r="B124" s="79" t="s">
        <v>271</v>
      </c>
      <c r="C124" s="79" t="s">
        <v>105</v>
      </c>
    </row>
    <row r="125" spans="2:3" x14ac:dyDescent="0.25">
      <c r="B125" s="79" t="s">
        <v>272</v>
      </c>
      <c r="C125" s="79" t="s">
        <v>85</v>
      </c>
    </row>
    <row r="126" spans="2:3" x14ac:dyDescent="0.25">
      <c r="B126" s="79" t="s">
        <v>273</v>
      </c>
      <c r="C126" s="79" t="s">
        <v>85</v>
      </c>
    </row>
    <row r="127" spans="2:3" x14ac:dyDescent="0.25">
      <c r="B127" s="79" t="s">
        <v>510</v>
      </c>
      <c r="C127" s="79" t="s">
        <v>86</v>
      </c>
    </row>
    <row r="128" spans="2:3" x14ac:dyDescent="0.25">
      <c r="B128" s="79" t="s">
        <v>857</v>
      </c>
      <c r="C128" s="79" t="s">
        <v>747</v>
      </c>
    </row>
    <row r="129" spans="2:3" x14ac:dyDescent="0.25">
      <c r="B129" s="79" t="s">
        <v>274</v>
      </c>
      <c r="C129" s="79" t="s">
        <v>275</v>
      </c>
    </row>
    <row r="130" spans="2:3" x14ac:dyDescent="0.25">
      <c r="B130" s="79" t="s">
        <v>276</v>
      </c>
      <c r="C130" s="79" t="s">
        <v>277</v>
      </c>
    </row>
    <row r="131" spans="2:3" x14ac:dyDescent="0.25">
      <c r="B131" s="79" t="s">
        <v>560</v>
      </c>
      <c r="C131" s="79" t="s">
        <v>133</v>
      </c>
    </row>
    <row r="132" spans="2:3" x14ac:dyDescent="0.25">
      <c r="B132" s="79" t="s">
        <v>511</v>
      </c>
      <c r="C132" s="79" t="s">
        <v>70</v>
      </c>
    </row>
    <row r="133" spans="2:3" x14ac:dyDescent="0.25">
      <c r="B133" s="79" t="s">
        <v>278</v>
      </c>
      <c r="C133" s="79" t="s">
        <v>40</v>
      </c>
    </row>
    <row r="134" spans="2:3" x14ac:dyDescent="0.25">
      <c r="B134" s="79" t="s">
        <v>563</v>
      </c>
      <c r="C134" s="79" t="s">
        <v>40</v>
      </c>
    </row>
    <row r="135" spans="2:3" x14ac:dyDescent="0.25">
      <c r="B135" s="79" t="s">
        <v>279</v>
      </c>
      <c r="C135" s="79" t="s">
        <v>280</v>
      </c>
    </row>
    <row r="136" spans="2:3" x14ac:dyDescent="0.25">
      <c r="B136" s="79" t="s">
        <v>845</v>
      </c>
      <c r="C136" s="79" t="s">
        <v>745</v>
      </c>
    </row>
    <row r="137" spans="2:3" x14ac:dyDescent="0.25">
      <c r="B137" s="79" t="s">
        <v>793</v>
      </c>
      <c r="C137" s="79" t="s">
        <v>744</v>
      </c>
    </row>
    <row r="138" spans="2:3" x14ac:dyDescent="0.25">
      <c r="B138" s="79" t="s">
        <v>536</v>
      </c>
      <c r="C138" s="79" t="s">
        <v>56</v>
      </c>
    </row>
    <row r="139" spans="2:3" x14ac:dyDescent="0.25">
      <c r="B139" s="79" t="s">
        <v>537</v>
      </c>
      <c r="C139" s="79" t="s">
        <v>88</v>
      </c>
    </row>
    <row r="140" spans="2:3" x14ac:dyDescent="0.25">
      <c r="B140" s="79" t="s">
        <v>844</v>
      </c>
      <c r="C140" s="79" t="s">
        <v>743</v>
      </c>
    </row>
    <row r="141" spans="2:3" x14ac:dyDescent="0.25">
      <c r="B141" s="79" t="s">
        <v>843</v>
      </c>
      <c r="C141" s="79" t="s">
        <v>742</v>
      </c>
    </row>
    <row r="142" spans="2:3" x14ac:dyDescent="0.25">
      <c r="B142" s="79" t="s">
        <v>842</v>
      </c>
      <c r="C142" s="79" t="s">
        <v>741</v>
      </c>
    </row>
    <row r="143" spans="2:3" x14ac:dyDescent="0.25">
      <c r="B143" s="79" t="s">
        <v>861</v>
      </c>
      <c r="C143" s="79" t="s">
        <v>740</v>
      </c>
    </row>
    <row r="144" spans="2:3" x14ac:dyDescent="0.25">
      <c r="B144" s="79" t="s">
        <v>841</v>
      </c>
      <c r="C144" s="79" t="s">
        <v>739</v>
      </c>
    </row>
    <row r="145" spans="2:3" x14ac:dyDescent="0.25">
      <c r="B145" s="79" t="s">
        <v>791</v>
      </c>
      <c r="C145" s="79" t="s">
        <v>738</v>
      </c>
    </row>
    <row r="146" spans="2:3" x14ac:dyDescent="0.25">
      <c r="B146" s="79" t="s">
        <v>840</v>
      </c>
      <c r="C146" s="79" t="s">
        <v>737</v>
      </c>
    </row>
    <row r="147" spans="2:3" x14ac:dyDescent="0.25">
      <c r="B147" s="79" t="s">
        <v>839</v>
      </c>
      <c r="C147" s="79" t="s">
        <v>736</v>
      </c>
    </row>
    <row r="148" spans="2:3" x14ac:dyDescent="0.25">
      <c r="B148" s="79" t="s">
        <v>790</v>
      </c>
      <c r="C148" s="79" t="s">
        <v>734</v>
      </c>
    </row>
    <row r="149" spans="2:3" x14ac:dyDescent="0.25">
      <c r="B149" s="79" t="s">
        <v>856</v>
      </c>
      <c r="C149" s="79" t="s">
        <v>733</v>
      </c>
    </row>
    <row r="150" spans="2:3" x14ac:dyDescent="0.25">
      <c r="B150" s="79" t="s">
        <v>789</v>
      </c>
      <c r="C150" s="79" t="s">
        <v>732</v>
      </c>
    </row>
    <row r="151" spans="2:3" x14ac:dyDescent="0.25">
      <c r="B151" s="79" t="s">
        <v>838</v>
      </c>
      <c r="C151" s="79" t="s">
        <v>731</v>
      </c>
    </row>
    <row r="152" spans="2:3" x14ac:dyDescent="0.25">
      <c r="B152" s="79" t="s">
        <v>837</v>
      </c>
      <c r="C152" s="79" t="s">
        <v>730</v>
      </c>
    </row>
    <row r="153" spans="2:3" x14ac:dyDescent="0.25">
      <c r="B153" s="79" t="s">
        <v>281</v>
      </c>
      <c r="C153" s="79" t="s">
        <v>282</v>
      </c>
    </row>
    <row r="154" spans="2:3" x14ac:dyDescent="0.25">
      <c r="B154" s="79" t="s">
        <v>788</v>
      </c>
      <c r="C154" s="79" t="s">
        <v>728</v>
      </c>
    </row>
    <row r="155" spans="2:3" x14ac:dyDescent="0.25">
      <c r="B155" s="79" t="s">
        <v>786</v>
      </c>
      <c r="C155" s="79" t="s">
        <v>728</v>
      </c>
    </row>
    <row r="156" spans="2:3" x14ac:dyDescent="0.25">
      <c r="B156" s="79" t="s">
        <v>785</v>
      </c>
      <c r="C156" s="79" t="s">
        <v>727</v>
      </c>
    </row>
    <row r="157" spans="2:3" x14ac:dyDescent="0.25">
      <c r="B157" s="79" t="s">
        <v>784</v>
      </c>
      <c r="C157" s="79" t="s">
        <v>726</v>
      </c>
    </row>
    <row r="158" spans="2:3" x14ac:dyDescent="0.25">
      <c r="B158" s="79" t="s">
        <v>836</v>
      </c>
      <c r="C158" s="79" t="s">
        <v>725</v>
      </c>
    </row>
    <row r="159" spans="2:3" x14ac:dyDescent="0.25">
      <c r="B159" s="79" t="s">
        <v>283</v>
      </c>
      <c r="C159" s="79" t="s">
        <v>284</v>
      </c>
    </row>
    <row r="160" spans="2:3" x14ac:dyDescent="0.25">
      <c r="B160" s="79" t="s">
        <v>835</v>
      </c>
      <c r="C160" s="79" t="s">
        <v>723</v>
      </c>
    </row>
    <row r="161" spans="2:3" x14ac:dyDescent="0.25">
      <c r="B161" s="79" t="s">
        <v>285</v>
      </c>
      <c r="C161" s="79" t="s">
        <v>286</v>
      </c>
    </row>
    <row r="162" spans="2:3" x14ac:dyDescent="0.25">
      <c r="B162" s="79" t="s">
        <v>860</v>
      </c>
      <c r="C162" s="79" t="s">
        <v>722</v>
      </c>
    </row>
    <row r="163" spans="2:3" x14ac:dyDescent="0.25">
      <c r="B163" s="79" t="s">
        <v>538</v>
      </c>
      <c r="C163" s="79" t="s">
        <v>89</v>
      </c>
    </row>
    <row r="164" spans="2:3" x14ac:dyDescent="0.25">
      <c r="B164" s="79" t="s">
        <v>539</v>
      </c>
      <c r="C164" s="79" t="s">
        <v>90</v>
      </c>
    </row>
    <row r="165" spans="2:3" x14ac:dyDescent="0.25">
      <c r="B165" s="79" t="s">
        <v>834</v>
      </c>
      <c r="C165" s="79" t="s">
        <v>721</v>
      </c>
    </row>
    <row r="166" spans="2:3" x14ac:dyDescent="0.25">
      <c r="B166" s="79" t="s">
        <v>833</v>
      </c>
      <c r="C166" s="79" t="s">
        <v>720</v>
      </c>
    </row>
    <row r="167" spans="2:3" x14ac:dyDescent="0.25">
      <c r="B167" s="79" t="s">
        <v>565</v>
      </c>
      <c r="C167" s="79" t="s">
        <v>564</v>
      </c>
    </row>
    <row r="168" spans="2:3" x14ac:dyDescent="0.25">
      <c r="B168" s="79" t="s">
        <v>783</v>
      </c>
      <c r="C168" s="79" t="s">
        <v>717</v>
      </c>
    </row>
    <row r="169" spans="2:3" x14ac:dyDescent="0.25">
      <c r="B169" s="79" t="s">
        <v>287</v>
      </c>
      <c r="C169" s="79" t="s">
        <v>109</v>
      </c>
    </row>
    <row r="170" spans="2:3" x14ac:dyDescent="0.25">
      <c r="B170" s="79" t="s">
        <v>288</v>
      </c>
      <c r="C170" s="79" t="s">
        <v>289</v>
      </c>
    </row>
    <row r="171" spans="2:3" x14ac:dyDescent="0.25">
      <c r="B171" s="79" t="s">
        <v>290</v>
      </c>
      <c r="C171" s="79" t="s">
        <v>291</v>
      </c>
    </row>
    <row r="172" spans="2:3" x14ac:dyDescent="0.25">
      <c r="B172" s="79" t="s">
        <v>832</v>
      </c>
      <c r="C172" s="79" t="s">
        <v>715</v>
      </c>
    </row>
    <row r="173" spans="2:3" x14ac:dyDescent="0.25">
      <c r="B173" s="79" t="s">
        <v>831</v>
      </c>
      <c r="C173" s="79" t="s">
        <v>714</v>
      </c>
    </row>
    <row r="174" spans="2:3" x14ac:dyDescent="0.25">
      <c r="B174" s="79" t="s">
        <v>830</v>
      </c>
      <c r="C174" s="79" t="s">
        <v>713</v>
      </c>
    </row>
    <row r="175" spans="2:3" x14ac:dyDescent="0.25">
      <c r="B175" s="79" t="s">
        <v>829</v>
      </c>
      <c r="C175" s="79" t="s">
        <v>712</v>
      </c>
    </row>
    <row r="176" spans="2:3" x14ac:dyDescent="0.25">
      <c r="B176" s="79" t="s">
        <v>292</v>
      </c>
      <c r="C176" s="79" t="s">
        <v>291</v>
      </c>
    </row>
    <row r="177" spans="2:3" x14ac:dyDescent="0.25">
      <c r="B177" s="79" t="s">
        <v>293</v>
      </c>
      <c r="C177" s="79" t="s">
        <v>294</v>
      </c>
    </row>
    <row r="178" spans="2:3" x14ac:dyDescent="0.25">
      <c r="B178" s="79" t="s">
        <v>295</v>
      </c>
      <c r="C178" s="79" t="s">
        <v>296</v>
      </c>
    </row>
    <row r="179" spans="2:3" x14ac:dyDescent="0.25">
      <c r="B179" s="79" t="s">
        <v>828</v>
      </c>
      <c r="C179" s="79" t="s">
        <v>711</v>
      </c>
    </row>
    <row r="180" spans="2:3" x14ac:dyDescent="0.25">
      <c r="B180" s="79" t="s">
        <v>568</v>
      </c>
      <c r="C180" s="79" t="s">
        <v>138</v>
      </c>
    </row>
    <row r="181" spans="2:3" x14ac:dyDescent="0.25">
      <c r="B181" s="79" t="s">
        <v>297</v>
      </c>
      <c r="C181" s="79" t="s">
        <v>298</v>
      </c>
    </row>
    <row r="182" spans="2:3" x14ac:dyDescent="0.25">
      <c r="B182" s="79" t="s">
        <v>827</v>
      </c>
      <c r="C182" s="79" t="s">
        <v>710</v>
      </c>
    </row>
    <row r="183" spans="2:3" x14ac:dyDescent="0.25">
      <c r="B183" s="79" t="s">
        <v>299</v>
      </c>
      <c r="C183" s="79" t="s">
        <v>41</v>
      </c>
    </row>
    <row r="184" spans="2:3" x14ac:dyDescent="0.25">
      <c r="B184" s="79" t="s">
        <v>826</v>
      </c>
      <c r="C184" s="79" t="s">
        <v>709</v>
      </c>
    </row>
    <row r="185" spans="2:3" x14ac:dyDescent="0.25">
      <c r="B185" s="79" t="s">
        <v>855</v>
      </c>
      <c r="C185" s="79" t="s">
        <v>708</v>
      </c>
    </row>
    <row r="186" spans="2:3" x14ac:dyDescent="0.25">
      <c r="B186" s="79" t="s">
        <v>782</v>
      </c>
      <c r="C186" s="79" t="s">
        <v>707</v>
      </c>
    </row>
    <row r="187" spans="2:3" x14ac:dyDescent="0.25">
      <c r="B187" s="79" t="s">
        <v>513</v>
      </c>
      <c r="C187" s="79" t="s">
        <v>131</v>
      </c>
    </row>
    <row r="188" spans="2:3" x14ac:dyDescent="0.25">
      <c r="B188" s="79" t="s">
        <v>540</v>
      </c>
      <c r="C188" s="79" t="s">
        <v>77</v>
      </c>
    </row>
    <row r="189" spans="2:3" x14ac:dyDescent="0.25">
      <c r="B189" s="79" t="s">
        <v>825</v>
      </c>
      <c r="C189" s="79" t="s">
        <v>706</v>
      </c>
    </row>
    <row r="190" spans="2:3" x14ac:dyDescent="0.25">
      <c r="B190" s="79" t="s">
        <v>541</v>
      </c>
      <c r="C190" s="79" t="s">
        <v>78</v>
      </c>
    </row>
    <row r="191" spans="2:3" x14ac:dyDescent="0.25">
      <c r="B191" s="79" t="s">
        <v>300</v>
      </c>
      <c r="C191" s="79" t="s">
        <v>301</v>
      </c>
    </row>
    <row r="192" spans="2:3" x14ac:dyDescent="0.25">
      <c r="B192" s="79" t="s">
        <v>302</v>
      </c>
      <c r="C192" s="79" t="s">
        <v>303</v>
      </c>
    </row>
    <row r="193" spans="2:3" x14ac:dyDescent="0.25">
      <c r="B193" s="79" t="s">
        <v>304</v>
      </c>
      <c r="C193" s="79" t="s">
        <v>305</v>
      </c>
    </row>
    <row r="194" spans="2:3" x14ac:dyDescent="0.25">
      <c r="B194" s="79" t="s">
        <v>306</v>
      </c>
      <c r="C194" s="79" t="s">
        <v>307</v>
      </c>
    </row>
    <row r="195" spans="2:3" x14ac:dyDescent="0.25">
      <c r="B195" s="79" t="s">
        <v>308</v>
      </c>
      <c r="C195" s="79" t="s">
        <v>309</v>
      </c>
    </row>
    <row r="196" spans="2:3" x14ac:dyDescent="0.25">
      <c r="B196" s="79" t="s">
        <v>310</v>
      </c>
      <c r="C196" s="79" t="s">
        <v>311</v>
      </c>
    </row>
    <row r="197" spans="2:3" x14ac:dyDescent="0.25">
      <c r="B197" s="79" t="s">
        <v>571</v>
      </c>
      <c r="C197" s="79" t="s">
        <v>570</v>
      </c>
    </row>
    <row r="198" spans="2:3" x14ac:dyDescent="0.25">
      <c r="B198" s="79" t="s">
        <v>312</v>
      </c>
      <c r="C198" s="79" t="s">
        <v>313</v>
      </c>
    </row>
    <row r="199" spans="2:3" x14ac:dyDescent="0.25">
      <c r="B199" s="79" t="s">
        <v>314</v>
      </c>
      <c r="C199" s="79" t="s">
        <v>315</v>
      </c>
    </row>
    <row r="200" spans="2:3" x14ac:dyDescent="0.25">
      <c r="B200" s="79" t="s">
        <v>595</v>
      </c>
      <c r="C200" s="79" t="s">
        <v>596</v>
      </c>
    </row>
    <row r="201" spans="2:3" x14ac:dyDescent="0.25">
      <c r="B201" s="79" t="s">
        <v>316</v>
      </c>
      <c r="C201" s="79" t="s">
        <v>317</v>
      </c>
    </row>
    <row r="202" spans="2:3" x14ac:dyDescent="0.25">
      <c r="B202" s="79" t="s">
        <v>318</v>
      </c>
      <c r="C202" s="79" t="s">
        <v>319</v>
      </c>
    </row>
    <row r="203" spans="2:3" x14ac:dyDescent="0.25">
      <c r="B203" s="79" t="s">
        <v>573</v>
      </c>
      <c r="C203" s="79" t="s">
        <v>572</v>
      </c>
    </row>
    <row r="204" spans="2:3" x14ac:dyDescent="0.25">
      <c r="B204" s="79" t="s">
        <v>320</v>
      </c>
      <c r="C204" s="79" t="s">
        <v>321</v>
      </c>
    </row>
    <row r="205" spans="2:3" x14ac:dyDescent="0.25">
      <c r="B205" s="79" t="s">
        <v>322</v>
      </c>
      <c r="C205" s="79" t="s">
        <v>323</v>
      </c>
    </row>
    <row r="206" spans="2:3" x14ac:dyDescent="0.25">
      <c r="B206" s="79" t="s">
        <v>324</v>
      </c>
      <c r="C206" s="79" t="s">
        <v>130</v>
      </c>
    </row>
    <row r="207" spans="2:3" x14ac:dyDescent="0.25">
      <c r="B207" s="79" t="s">
        <v>574</v>
      </c>
      <c r="C207" s="79" t="s">
        <v>113</v>
      </c>
    </row>
    <row r="208" spans="2:3" x14ac:dyDescent="0.25">
      <c r="B208" s="79" t="s">
        <v>325</v>
      </c>
      <c r="C208" s="79" t="s">
        <v>115</v>
      </c>
    </row>
    <row r="209" spans="2:3" x14ac:dyDescent="0.25">
      <c r="B209" s="79" t="s">
        <v>576</v>
      </c>
      <c r="C209" s="79" t="s">
        <v>122</v>
      </c>
    </row>
    <row r="210" spans="2:3" x14ac:dyDescent="0.25">
      <c r="B210" s="79" t="s">
        <v>578</v>
      </c>
      <c r="C210" s="79" t="s">
        <v>123</v>
      </c>
    </row>
    <row r="211" spans="2:3" x14ac:dyDescent="0.25">
      <c r="B211" s="79" t="s">
        <v>580</v>
      </c>
      <c r="C211" s="79" t="s">
        <v>124</v>
      </c>
    </row>
    <row r="212" spans="2:3" x14ac:dyDescent="0.25">
      <c r="B212" s="79" t="s">
        <v>581</v>
      </c>
      <c r="C212" s="79" t="s">
        <v>116</v>
      </c>
    </row>
    <row r="213" spans="2:3" x14ac:dyDescent="0.25">
      <c r="B213" s="79" t="s">
        <v>542</v>
      </c>
      <c r="C213" s="79" t="s">
        <v>127</v>
      </c>
    </row>
    <row r="214" spans="2:3" x14ac:dyDescent="0.25">
      <c r="B214" s="79" t="s">
        <v>543</v>
      </c>
      <c r="C214" s="79" t="s">
        <v>111</v>
      </c>
    </row>
    <row r="215" spans="2:3" x14ac:dyDescent="0.25">
      <c r="B215" s="79" t="s">
        <v>326</v>
      </c>
      <c r="C215" s="79" t="s">
        <v>327</v>
      </c>
    </row>
    <row r="216" spans="2:3" x14ac:dyDescent="0.25">
      <c r="B216" s="79" t="s">
        <v>328</v>
      </c>
      <c r="C216" s="79" t="s">
        <v>329</v>
      </c>
    </row>
    <row r="217" spans="2:3" x14ac:dyDescent="0.25">
      <c r="B217" s="79" t="s">
        <v>330</v>
      </c>
      <c r="C217" s="79" t="s">
        <v>331</v>
      </c>
    </row>
    <row r="218" spans="2:3" x14ac:dyDescent="0.25">
      <c r="B218" s="79" t="s">
        <v>332</v>
      </c>
      <c r="C218" s="79" t="s">
        <v>333</v>
      </c>
    </row>
    <row r="219" spans="2:3" x14ac:dyDescent="0.25">
      <c r="B219" s="79" t="s">
        <v>824</v>
      </c>
      <c r="C219" s="79" t="s">
        <v>705</v>
      </c>
    </row>
    <row r="220" spans="2:3" x14ac:dyDescent="0.25">
      <c r="B220" s="79" t="s">
        <v>334</v>
      </c>
      <c r="C220" s="79" t="s">
        <v>335</v>
      </c>
    </row>
    <row r="221" spans="2:3" x14ac:dyDescent="0.25">
      <c r="B221" s="79" t="s">
        <v>336</v>
      </c>
      <c r="C221" s="79" t="s">
        <v>337</v>
      </c>
    </row>
    <row r="222" spans="2:3" x14ac:dyDescent="0.25">
      <c r="B222" s="79" t="s">
        <v>338</v>
      </c>
      <c r="C222" s="79" t="s">
        <v>339</v>
      </c>
    </row>
    <row r="223" spans="2:3" x14ac:dyDescent="0.25">
      <c r="B223" s="79" t="s">
        <v>340</v>
      </c>
      <c r="C223" s="79" t="s">
        <v>341</v>
      </c>
    </row>
    <row r="224" spans="2:3" x14ac:dyDescent="0.25">
      <c r="B224" s="79" t="s">
        <v>342</v>
      </c>
      <c r="C224" s="79" t="s">
        <v>343</v>
      </c>
    </row>
    <row r="225" spans="2:3" x14ac:dyDescent="0.25">
      <c r="B225" s="79" t="s">
        <v>344</v>
      </c>
      <c r="C225" s="79" t="s">
        <v>345</v>
      </c>
    </row>
    <row r="226" spans="2:3" x14ac:dyDescent="0.25">
      <c r="B226" s="79" t="s">
        <v>346</v>
      </c>
      <c r="C226" s="79" t="s">
        <v>347</v>
      </c>
    </row>
    <row r="227" spans="2:3" x14ac:dyDescent="0.25">
      <c r="B227" s="79" t="s">
        <v>348</v>
      </c>
      <c r="C227" s="79" t="s">
        <v>349</v>
      </c>
    </row>
    <row r="228" spans="2:3" x14ac:dyDescent="0.25">
      <c r="B228" s="79" t="s">
        <v>350</v>
      </c>
      <c r="C228" s="79" t="s">
        <v>351</v>
      </c>
    </row>
    <row r="229" spans="2:3" x14ac:dyDescent="0.25">
      <c r="B229" s="79" t="s">
        <v>352</v>
      </c>
      <c r="C229" s="79" t="s">
        <v>353</v>
      </c>
    </row>
    <row r="230" spans="2:3" x14ac:dyDescent="0.25">
      <c r="B230" s="79" t="s">
        <v>354</v>
      </c>
      <c r="C230" s="79" t="s">
        <v>355</v>
      </c>
    </row>
    <row r="231" spans="2:3" x14ac:dyDescent="0.25">
      <c r="B231" s="79" t="s">
        <v>356</v>
      </c>
      <c r="C231" s="79" t="s">
        <v>357</v>
      </c>
    </row>
    <row r="232" spans="2:3" x14ac:dyDescent="0.25">
      <c r="B232" s="79" t="s">
        <v>358</v>
      </c>
      <c r="C232" s="79" t="s">
        <v>359</v>
      </c>
    </row>
    <row r="233" spans="2:3" x14ac:dyDescent="0.25">
      <c r="B233" s="79" t="s">
        <v>360</v>
      </c>
      <c r="C233" s="79" t="s">
        <v>361</v>
      </c>
    </row>
    <row r="234" spans="2:3" x14ac:dyDescent="0.25">
      <c r="B234" s="79" t="s">
        <v>582</v>
      </c>
      <c r="C234" s="79" t="s">
        <v>134</v>
      </c>
    </row>
    <row r="235" spans="2:3" x14ac:dyDescent="0.25">
      <c r="B235" s="79" t="s">
        <v>583</v>
      </c>
      <c r="C235" s="79" t="s">
        <v>135</v>
      </c>
    </row>
    <row r="236" spans="2:3" x14ac:dyDescent="0.25">
      <c r="B236" s="79" t="s">
        <v>584</v>
      </c>
      <c r="C236" s="79" t="s">
        <v>136</v>
      </c>
    </row>
    <row r="237" spans="2:3" x14ac:dyDescent="0.25">
      <c r="B237" s="79" t="s">
        <v>362</v>
      </c>
      <c r="C237" s="80" t="s">
        <v>363</v>
      </c>
    </row>
    <row r="238" spans="2:3" x14ac:dyDescent="0.25">
      <c r="B238" s="79" t="s">
        <v>586</v>
      </c>
      <c r="C238" s="80" t="s">
        <v>585</v>
      </c>
    </row>
    <row r="239" spans="2:3" x14ac:dyDescent="0.25">
      <c r="B239" s="79" t="s">
        <v>588</v>
      </c>
      <c r="C239" s="80" t="s">
        <v>587</v>
      </c>
    </row>
    <row r="240" spans="2:3" x14ac:dyDescent="0.25">
      <c r="B240" s="79" t="s">
        <v>590</v>
      </c>
      <c r="C240" s="80" t="s">
        <v>589</v>
      </c>
    </row>
    <row r="241" spans="2:3" x14ac:dyDescent="0.25">
      <c r="B241" s="79" t="s">
        <v>364</v>
      </c>
      <c r="C241" s="80" t="s">
        <v>365</v>
      </c>
    </row>
    <row r="242" spans="2:3" x14ac:dyDescent="0.25">
      <c r="B242" s="79" t="s">
        <v>366</v>
      </c>
      <c r="C242" s="80" t="s">
        <v>367</v>
      </c>
    </row>
    <row r="243" spans="2:3" x14ac:dyDescent="0.25">
      <c r="B243" s="79" t="s">
        <v>368</v>
      </c>
      <c r="C243" s="80" t="s">
        <v>369</v>
      </c>
    </row>
    <row r="244" spans="2:3" x14ac:dyDescent="0.25">
      <c r="B244" s="79" t="s">
        <v>370</v>
      </c>
      <c r="C244" s="80" t="s">
        <v>371</v>
      </c>
    </row>
    <row r="245" spans="2:3" x14ac:dyDescent="0.25">
      <c r="B245" s="79" t="s">
        <v>372</v>
      </c>
      <c r="C245" s="80" t="s">
        <v>373</v>
      </c>
    </row>
    <row r="246" spans="2:3" x14ac:dyDescent="0.25">
      <c r="B246" s="79" t="s">
        <v>374</v>
      </c>
      <c r="C246" s="80" t="s">
        <v>375</v>
      </c>
    </row>
    <row r="247" spans="2:3" x14ac:dyDescent="0.25">
      <c r="B247" s="79" t="s">
        <v>545</v>
      </c>
      <c r="C247" s="80" t="s">
        <v>544</v>
      </c>
    </row>
    <row r="248" spans="2:3" x14ac:dyDescent="0.25">
      <c r="B248" s="79" t="s">
        <v>376</v>
      </c>
      <c r="C248" s="79" t="s">
        <v>377</v>
      </c>
    </row>
    <row r="249" spans="2:3" x14ac:dyDescent="0.25">
      <c r="B249" s="79" t="s">
        <v>378</v>
      </c>
      <c r="C249" s="79" t="s">
        <v>379</v>
      </c>
    </row>
    <row r="250" spans="2:3" x14ac:dyDescent="0.25">
      <c r="B250" s="79" t="s">
        <v>380</v>
      </c>
      <c r="C250" s="79" t="s">
        <v>381</v>
      </c>
    </row>
    <row r="251" spans="2:3" x14ac:dyDescent="0.25">
      <c r="B251" s="79" t="s">
        <v>382</v>
      </c>
      <c r="C251" s="79" t="s">
        <v>383</v>
      </c>
    </row>
    <row r="252" spans="2:3" x14ac:dyDescent="0.25">
      <c r="B252" s="79" t="s">
        <v>384</v>
      </c>
      <c r="C252" s="79" t="s">
        <v>385</v>
      </c>
    </row>
    <row r="253" spans="2:3" x14ac:dyDescent="0.25">
      <c r="B253" s="79" t="s">
        <v>386</v>
      </c>
      <c r="C253" s="79" t="s">
        <v>387</v>
      </c>
    </row>
    <row r="254" spans="2:3" x14ac:dyDescent="0.25">
      <c r="B254" s="79" t="s">
        <v>388</v>
      </c>
      <c r="C254" s="79" t="s">
        <v>389</v>
      </c>
    </row>
    <row r="255" spans="2:3" x14ac:dyDescent="0.25">
      <c r="B255" s="79" t="s">
        <v>390</v>
      </c>
      <c r="C255" s="79" t="s">
        <v>391</v>
      </c>
    </row>
    <row r="256" spans="2:3" x14ac:dyDescent="0.25">
      <c r="B256" s="79" t="s">
        <v>547</v>
      </c>
      <c r="C256" s="79" t="s">
        <v>546</v>
      </c>
    </row>
    <row r="257" spans="2:3" x14ac:dyDescent="0.25">
      <c r="B257" s="79" t="s">
        <v>392</v>
      </c>
      <c r="C257" s="79" t="s">
        <v>393</v>
      </c>
    </row>
    <row r="258" spans="2:3" x14ac:dyDescent="0.25">
      <c r="B258" s="79" t="s">
        <v>394</v>
      </c>
      <c r="C258" s="80" t="s">
        <v>395</v>
      </c>
    </row>
    <row r="259" spans="2:3" x14ac:dyDescent="0.25">
      <c r="B259" s="79" t="s">
        <v>396</v>
      </c>
      <c r="C259" s="80" t="s">
        <v>397</v>
      </c>
    </row>
    <row r="260" spans="2:3" x14ac:dyDescent="0.25">
      <c r="B260" s="79" t="s">
        <v>398</v>
      </c>
      <c r="C260" s="80" t="s">
        <v>399</v>
      </c>
    </row>
    <row r="261" spans="2:3" x14ac:dyDescent="0.25">
      <c r="B261" s="79" t="s">
        <v>606</v>
      </c>
      <c r="C261" s="80" t="s">
        <v>605</v>
      </c>
    </row>
    <row r="262" spans="2:3" x14ac:dyDescent="0.25">
      <c r="B262" s="79" t="s">
        <v>623</v>
      </c>
      <c r="C262" s="80" t="s">
        <v>622</v>
      </c>
    </row>
    <row r="263" spans="2:3" x14ac:dyDescent="0.25">
      <c r="B263" s="79" t="s">
        <v>608</v>
      </c>
      <c r="C263" s="80" t="s">
        <v>607</v>
      </c>
    </row>
    <row r="264" spans="2:3" x14ac:dyDescent="0.25">
      <c r="B264" s="79" t="s">
        <v>625</v>
      </c>
      <c r="C264" s="80" t="s">
        <v>624</v>
      </c>
    </row>
    <row r="265" spans="2:3" x14ac:dyDescent="0.25">
      <c r="B265" s="79" t="s">
        <v>610</v>
      </c>
      <c r="C265" s="80" t="s">
        <v>609</v>
      </c>
    </row>
    <row r="266" spans="2:3" x14ac:dyDescent="0.25">
      <c r="B266" s="79" t="s">
        <v>612</v>
      </c>
      <c r="C266" s="80" t="s">
        <v>611</v>
      </c>
    </row>
    <row r="267" spans="2:3" x14ac:dyDescent="0.25">
      <c r="B267" s="79" t="s">
        <v>614</v>
      </c>
      <c r="C267" s="80" t="s">
        <v>613</v>
      </c>
    </row>
    <row r="268" spans="2:3" x14ac:dyDescent="0.25">
      <c r="B268" s="79" t="s">
        <v>616</v>
      </c>
      <c r="C268" s="80" t="s">
        <v>615</v>
      </c>
    </row>
    <row r="269" spans="2:3" x14ac:dyDescent="0.25">
      <c r="B269" s="79" t="s">
        <v>618</v>
      </c>
      <c r="C269" s="80" t="s">
        <v>617</v>
      </c>
    </row>
    <row r="270" spans="2:3" x14ac:dyDescent="0.25">
      <c r="B270" s="79" t="s">
        <v>620</v>
      </c>
      <c r="C270" s="80" t="s">
        <v>619</v>
      </c>
    </row>
    <row r="271" spans="2:3" x14ac:dyDescent="0.25">
      <c r="B271" s="79" t="s">
        <v>627</v>
      </c>
      <c r="C271" s="80" t="s">
        <v>626</v>
      </c>
    </row>
    <row r="272" spans="2:3" x14ac:dyDescent="0.25">
      <c r="B272" s="79" t="s">
        <v>629</v>
      </c>
      <c r="C272" s="80" t="s">
        <v>628</v>
      </c>
    </row>
    <row r="273" spans="2:3" x14ac:dyDescent="0.25">
      <c r="B273" s="79" t="s">
        <v>631</v>
      </c>
      <c r="C273" s="80" t="s">
        <v>630</v>
      </c>
    </row>
    <row r="274" spans="2:3" x14ac:dyDescent="0.25">
      <c r="B274" s="79" t="s">
        <v>633</v>
      </c>
      <c r="C274" s="80" t="s">
        <v>632</v>
      </c>
    </row>
    <row r="275" spans="2:3" x14ac:dyDescent="0.25">
      <c r="B275" s="79" t="s">
        <v>635</v>
      </c>
      <c r="C275" s="80" t="s">
        <v>634</v>
      </c>
    </row>
    <row r="276" spans="2:3" x14ac:dyDescent="0.25">
      <c r="B276" s="79" t="s">
        <v>637</v>
      </c>
      <c r="C276" s="80" t="s">
        <v>636</v>
      </c>
    </row>
    <row r="277" spans="2:3" x14ac:dyDescent="0.25">
      <c r="B277" s="79" t="s">
        <v>591</v>
      </c>
      <c r="C277" s="80" t="s">
        <v>79</v>
      </c>
    </row>
    <row r="278" spans="2:3" x14ac:dyDescent="0.25">
      <c r="B278" s="79" t="s">
        <v>514</v>
      </c>
      <c r="C278" s="80" t="s">
        <v>71</v>
      </c>
    </row>
    <row r="279" spans="2:3" x14ac:dyDescent="0.25">
      <c r="B279" s="79" t="s">
        <v>781</v>
      </c>
      <c r="C279" s="79" t="s">
        <v>704</v>
      </c>
    </row>
    <row r="280" spans="2:3" x14ac:dyDescent="0.25">
      <c r="B280" s="79" t="s">
        <v>400</v>
      </c>
      <c r="C280" s="79" t="s">
        <v>91</v>
      </c>
    </row>
    <row r="281" spans="2:3" x14ac:dyDescent="0.25">
      <c r="B281" s="79" t="s">
        <v>401</v>
      </c>
      <c r="C281" s="79" t="s">
        <v>102</v>
      </c>
    </row>
    <row r="282" spans="2:3" x14ac:dyDescent="0.25">
      <c r="B282" s="79" t="s">
        <v>402</v>
      </c>
      <c r="C282" s="79" t="s">
        <v>403</v>
      </c>
    </row>
    <row r="283" spans="2:3" x14ac:dyDescent="0.25">
      <c r="B283" s="79" t="s">
        <v>780</v>
      </c>
      <c r="C283" s="79" t="s">
        <v>703</v>
      </c>
    </row>
    <row r="284" spans="2:3" x14ac:dyDescent="0.25">
      <c r="B284" s="79" t="s">
        <v>404</v>
      </c>
      <c r="C284" s="79" t="s">
        <v>405</v>
      </c>
    </row>
    <row r="285" spans="2:3" x14ac:dyDescent="0.25">
      <c r="B285" s="79" t="s">
        <v>406</v>
      </c>
      <c r="C285" s="79" t="s">
        <v>407</v>
      </c>
    </row>
    <row r="286" spans="2:3" x14ac:dyDescent="0.25">
      <c r="B286" s="79" t="s">
        <v>408</v>
      </c>
      <c r="C286" s="79" t="s">
        <v>409</v>
      </c>
    </row>
    <row r="287" spans="2:3" x14ac:dyDescent="0.25">
      <c r="B287" s="79" t="s">
        <v>410</v>
      </c>
      <c r="C287" s="79" t="s">
        <v>411</v>
      </c>
    </row>
    <row r="288" spans="2:3" x14ac:dyDescent="0.25">
      <c r="B288" s="79" t="s">
        <v>412</v>
      </c>
      <c r="C288" s="79" t="s">
        <v>413</v>
      </c>
    </row>
    <row r="289" spans="2:3" x14ac:dyDescent="0.25">
      <c r="B289" s="79" t="s">
        <v>414</v>
      </c>
      <c r="C289" s="79" t="s">
        <v>415</v>
      </c>
    </row>
    <row r="290" spans="2:3" x14ac:dyDescent="0.25">
      <c r="B290" s="79" t="s">
        <v>416</v>
      </c>
      <c r="C290" s="79" t="s">
        <v>417</v>
      </c>
    </row>
    <row r="291" spans="2:3" x14ac:dyDescent="0.25">
      <c r="B291" s="79" t="s">
        <v>418</v>
      </c>
      <c r="C291" s="79" t="s">
        <v>419</v>
      </c>
    </row>
    <row r="292" spans="2:3" x14ac:dyDescent="0.25">
      <c r="B292" s="79" t="s">
        <v>420</v>
      </c>
      <c r="C292" s="79" t="s">
        <v>42</v>
      </c>
    </row>
    <row r="293" spans="2:3" x14ac:dyDescent="0.25">
      <c r="B293" s="79" t="s">
        <v>421</v>
      </c>
      <c r="C293" s="79" t="s">
        <v>422</v>
      </c>
    </row>
    <row r="294" spans="2:3" x14ac:dyDescent="0.25">
      <c r="B294" s="79" t="s">
        <v>423</v>
      </c>
      <c r="C294" s="79" t="s">
        <v>424</v>
      </c>
    </row>
    <row r="295" spans="2:3" x14ac:dyDescent="0.25">
      <c r="B295" s="79" t="s">
        <v>425</v>
      </c>
      <c r="C295" s="79" t="s">
        <v>426</v>
      </c>
    </row>
    <row r="296" spans="2:3" x14ac:dyDescent="0.25">
      <c r="B296" s="79" t="s">
        <v>779</v>
      </c>
      <c r="C296" s="79" t="s">
        <v>702</v>
      </c>
    </row>
    <row r="297" spans="2:3" x14ac:dyDescent="0.25">
      <c r="B297" s="79" t="s">
        <v>427</v>
      </c>
      <c r="C297" s="79" t="s">
        <v>43</v>
      </c>
    </row>
    <row r="298" spans="2:3" x14ac:dyDescent="0.25">
      <c r="B298" s="79" t="s">
        <v>428</v>
      </c>
      <c r="C298" s="79" t="s">
        <v>701</v>
      </c>
    </row>
    <row r="299" spans="2:3" x14ac:dyDescent="0.25">
      <c r="B299" s="79" t="s">
        <v>778</v>
      </c>
      <c r="C299" s="79" t="s">
        <v>700</v>
      </c>
    </row>
    <row r="300" spans="2:3" x14ac:dyDescent="0.25">
      <c r="B300" s="79" t="s">
        <v>777</v>
      </c>
      <c r="C300" s="79" t="s">
        <v>699</v>
      </c>
    </row>
    <row r="301" spans="2:3" x14ac:dyDescent="0.25">
      <c r="B301" s="79" t="s">
        <v>776</v>
      </c>
      <c r="C301" s="79" t="s">
        <v>698</v>
      </c>
    </row>
    <row r="302" spans="2:3" x14ac:dyDescent="0.25">
      <c r="B302" s="79" t="s">
        <v>823</v>
      </c>
      <c r="C302" s="79" t="s">
        <v>697</v>
      </c>
    </row>
    <row r="303" spans="2:3" x14ac:dyDescent="0.25">
      <c r="B303" s="79" t="s">
        <v>430</v>
      </c>
      <c r="C303" s="79" t="s">
        <v>431</v>
      </c>
    </row>
    <row r="304" spans="2:3" x14ac:dyDescent="0.25">
      <c r="B304" s="79" t="s">
        <v>775</v>
      </c>
      <c r="C304" s="79" t="s">
        <v>696</v>
      </c>
    </row>
    <row r="305" spans="2:3" x14ac:dyDescent="0.25">
      <c r="B305" s="79" t="s">
        <v>432</v>
      </c>
      <c r="C305" s="79" t="s">
        <v>129</v>
      </c>
    </row>
    <row r="306" spans="2:3" x14ac:dyDescent="0.25">
      <c r="B306" s="79" t="s">
        <v>433</v>
      </c>
      <c r="C306" s="79" t="s">
        <v>129</v>
      </c>
    </row>
    <row r="307" spans="2:3" x14ac:dyDescent="0.25">
      <c r="B307" s="79" t="s">
        <v>517</v>
      </c>
      <c r="C307" s="79" t="s">
        <v>72</v>
      </c>
    </row>
    <row r="308" spans="2:3" x14ac:dyDescent="0.25">
      <c r="B308" s="79" t="s">
        <v>519</v>
      </c>
      <c r="C308" s="79" t="s">
        <v>72</v>
      </c>
    </row>
    <row r="309" spans="2:3" x14ac:dyDescent="0.25">
      <c r="B309" s="79" t="s">
        <v>822</v>
      </c>
      <c r="C309" s="79" t="s">
        <v>695</v>
      </c>
    </row>
    <row r="310" spans="2:3" x14ac:dyDescent="0.25">
      <c r="B310" s="79" t="s">
        <v>774</v>
      </c>
      <c r="C310" s="79" t="s">
        <v>694</v>
      </c>
    </row>
    <row r="311" spans="2:3" x14ac:dyDescent="0.25">
      <c r="B311" s="79" t="s">
        <v>521</v>
      </c>
      <c r="C311" s="79" t="s">
        <v>106</v>
      </c>
    </row>
    <row r="312" spans="2:3" x14ac:dyDescent="0.25">
      <c r="B312" s="79" t="s">
        <v>523</v>
      </c>
      <c r="C312" s="79" t="s">
        <v>73</v>
      </c>
    </row>
    <row r="313" spans="2:3" x14ac:dyDescent="0.25">
      <c r="B313" s="79" t="s">
        <v>434</v>
      </c>
      <c r="C313" s="79" t="s">
        <v>435</v>
      </c>
    </row>
    <row r="314" spans="2:3" x14ac:dyDescent="0.25">
      <c r="B314" s="79" t="s">
        <v>436</v>
      </c>
      <c r="C314" s="79" t="s">
        <v>435</v>
      </c>
    </row>
    <row r="315" spans="2:3" x14ac:dyDescent="0.25">
      <c r="B315" s="79" t="s">
        <v>772</v>
      </c>
      <c r="C315" s="79" t="s">
        <v>693</v>
      </c>
    </row>
    <row r="316" spans="2:3" x14ac:dyDescent="0.25">
      <c r="B316" s="79" t="s">
        <v>853</v>
      </c>
      <c r="C316" s="79" t="s">
        <v>96</v>
      </c>
    </row>
    <row r="317" spans="2:3" x14ac:dyDescent="0.25">
      <c r="B317" s="79" t="s">
        <v>851</v>
      </c>
      <c r="C317" s="79" t="s">
        <v>96</v>
      </c>
    </row>
    <row r="318" spans="2:3" x14ac:dyDescent="0.25">
      <c r="B318" s="79" t="s">
        <v>820</v>
      </c>
      <c r="C318" s="79" t="s">
        <v>96</v>
      </c>
    </row>
    <row r="319" spans="2:3" x14ac:dyDescent="0.25">
      <c r="B319" s="79" t="s">
        <v>818</v>
      </c>
      <c r="C319" s="79" t="s">
        <v>96</v>
      </c>
    </row>
    <row r="320" spans="2:3" x14ac:dyDescent="0.25">
      <c r="B320" s="79" t="s">
        <v>770</v>
      </c>
      <c r="C320" s="79" t="s">
        <v>96</v>
      </c>
    </row>
    <row r="321" spans="2:3" x14ac:dyDescent="0.25">
      <c r="B321" s="79" t="s">
        <v>816</v>
      </c>
      <c r="C321" s="79" t="s">
        <v>96</v>
      </c>
    </row>
    <row r="322" spans="2:3" x14ac:dyDescent="0.25">
      <c r="B322" s="79" t="s">
        <v>814</v>
      </c>
      <c r="C322" s="79" t="s">
        <v>96</v>
      </c>
    </row>
    <row r="323" spans="2:3" x14ac:dyDescent="0.25">
      <c r="B323" s="79" t="s">
        <v>768</v>
      </c>
      <c r="C323" s="79" t="s">
        <v>96</v>
      </c>
    </row>
    <row r="324" spans="2:3" x14ac:dyDescent="0.25">
      <c r="B324" s="79" t="s">
        <v>768</v>
      </c>
      <c r="C324" s="79" t="s">
        <v>769</v>
      </c>
    </row>
    <row r="325" spans="2:3" x14ac:dyDescent="0.25">
      <c r="B325" s="79" t="s">
        <v>812</v>
      </c>
      <c r="C325" s="79" t="s">
        <v>692</v>
      </c>
    </row>
    <row r="326" spans="2:3" x14ac:dyDescent="0.25">
      <c r="B326" s="79" t="s">
        <v>810</v>
      </c>
      <c r="C326" s="79" t="s">
        <v>691</v>
      </c>
    </row>
    <row r="327" spans="2:3" x14ac:dyDescent="0.25">
      <c r="B327" s="79" t="s">
        <v>767</v>
      </c>
      <c r="C327" s="79" t="s">
        <v>690</v>
      </c>
    </row>
    <row r="328" spans="2:3" x14ac:dyDescent="0.25">
      <c r="B328" s="79" t="s">
        <v>765</v>
      </c>
      <c r="C328" s="79" t="s">
        <v>690</v>
      </c>
    </row>
    <row r="329" spans="2:3" x14ac:dyDescent="0.25">
      <c r="B329" s="79" t="s">
        <v>764</v>
      </c>
      <c r="C329" s="79" t="s">
        <v>689</v>
      </c>
    </row>
    <row r="330" spans="2:3" x14ac:dyDescent="0.25">
      <c r="B330" s="79" t="s">
        <v>437</v>
      </c>
      <c r="C330" s="79" t="s">
        <v>438</v>
      </c>
    </row>
    <row r="331" spans="2:3" x14ac:dyDescent="0.25">
      <c r="B331" s="79" t="s">
        <v>808</v>
      </c>
      <c r="C331" s="79" t="s">
        <v>809</v>
      </c>
    </row>
    <row r="332" spans="2:3" x14ac:dyDescent="0.25">
      <c r="B332" s="79" t="s">
        <v>806</v>
      </c>
      <c r="C332" s="79" t="s">
        <v>807</v>
      </c>
    </row>
    <row r="333" spans="2:3" x14ac:dyDescent="0.25">
      <c r="B333" s="79" t="s">
        <v>439</v>
      </c>
      <c r="C333" s="79" t="s">
        <v>440</v>
      </c>
    </row>
    <row r="334" spans="2:3" x14ac:dyDescent="0.25">
      <c r="B334" s="79" t="s">
        <v>441</v>
      </c>
      <c r="C334" s="79" t="s">
        <v>44</v>
      </c>
    </row>
    <row r="335" spans="2:3" x14ac:dyDescent="0.25">
      <c r="B335" s="79" t="s">
        <v>804</v>
      </c>
      <c r="C335" s="79" t="s">
        <v>96</v>
      </c>
    </row>
    <row r="336" spans="2:3" x14ac:dyDescent="0.25">
      <c r="B336" s="79" t="s">
        <v>525</v>
      </c>
      <c r="C336" s="79" t="s">
        <v>74</v>
      </c>
    </row>
    <row r="337" spans="2:3" x14ac:dyDescent="0.25">
      <c r="B337" s="79" t="s">
        <v>527</v>
      </c>
      <c r="C337" s="79" t="s">
        <v>75</v>
      </c>
    </row>
    <row r="338" spans="2:3" x14ac:dyDescent="0.25">
      <c r="B338" s="79" t="s">
        <v>850</v>
      </c>
      <c r="C338" s="79" t="s">
        <v>686</v>
      </c>
    </row>
    <row r="339" spans="2:3" x14ac:dyDescent="0.25">
      <c r="B339" s="79" t="s">
        <v>849</v>
      </c>
      <c r="C339" s="79" t="s">
        <v>685</v>
      </c>
    </row>
    <row r="340" spans="2:3" x14ac:dyDescent="0.25">
      <c r="B340" s="79" t="s">
        <v>528</v>
      </c>
      <c r="C340" s="79" t="s">
        <v>99</v>
      </c>
    </row>
    <row r="341" spans="2:3" x14ac:dyDescent="0.25">
      <c r="B341" s="79" t="s">
        <v>763</v>
      </c>
      <c r="C341" s="79" t="s">
        <v>683</v>
      </c>
    </row>
    <row r="342" spans="2:3" x14ac:dyDescent="0.25">
      <c r="B342" s="79" t="s">
        <v>442</v>
      </c>
      <c r="C342" s="79" t="s">
        <v>443</v>
      </c>
    </row>
    <row r="343" spans="2:3" x14ac:dyDescent="0.25">
      <c r="B343" s="79" t="s">
        <v>761</v>
      </c>
      <c r="C343" s="79" t="s">
        <v>682</v>
      </c>
    </row>
    <row r="344" spans="2:3" x14ac:dyDescent="0.25">
      <c r="B344" s="79" t="s">
        <v>848</v>
      </c>
      <c r="C344" s="79" t="s">
        <v>681</v>
      </c>
    </row>
    <row r="345" spans="2:3" x14ac:dyDescent="0.25">
      <c r="B345" s="79" t="s">
        <v>592</v>
      </c>
      <c r="C345" s="79" t="s">
        <v>118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Z231"/>
  <sheetViews>
    <sheetView showOutlineSymbols="0" view="pageBreakPreview" zoomScale="60" zoomScaleNormal="100" workbookViewId="0">
      <pane xSplit="1" topLeftCell="B1" activePane="topRight" state="frozen"/>
      <selection activeCell="D3" sqref="D3:D4"/>
      <selection pane="topRight" activeCell="D3" sqref="D3:D4"/>
    </sheetView>
  </sheetViews>
  <sheetFormatPr defaultColWidth="12.6640625" defaultRowHeight="13.2" x14ac:dyDescent="0.25"/>
  <cols>
    <col min="1" max="1" width="4.6640625" style="7" customWidth="1"/>
    <col min="2" max="2" width="54.6640625" style="2" customWidth="1"/>
    <col min="3" max="3" width="20.44140625" style="2" customWidth="1"/>
    <col min="4" max="4" width="19.6640625" style="2" customWidth="1"/>
    <col min="5" max="7" width="15.6640625" style="2" hidden="1" customWidth="1"/>
    <col min="8" max="8" width="2.6640625" style="2" hidden="1" customWidth="1"/>
    <col min="9" max="13" width="15.6640625" style="2" hidden="1" customWidth="1"/>
    <col min="14" max="14" width="2.6640625" style="2" hidden="1" customWidth="1"/>
    <col min="15" max="19" width="15.6640625" style="2" hidden="1" customWidth="1"/>
    <col min="20" max="20" width="2.6640625" style="2" hidden="1" customWidth="1"/>
    <col min="21" max="25" width="15.6640625" style="2" customWidth="1"/>
    <col min="26" max="16384" width="12.6640625" style="2"/>
  </cols>
  <sheetData>
    <row r="1" spans="1:25" x14ac:dyDescent="0.25">
      <c r="B1" s="20" t="s">
        <v>866</v>
      </c>
      <c r="G1" s="83"/>
      <c r="H1" s="1"/>
      <c r="I1" s="1"/>
      <c r="J1" s="1"/>
      <c r="K1" s="1"/>
      <c r="L1" s="1"/>
      <c r="M1" s="83"/>
      <c r="N1" s="1"/>
      <c r="S1" s="83"/>
      <c r="Y1" s="83"/>
    </row>
    <row r="2" spans="1:25" x14ac:dyDescent="0.25">
      <c r="B2" s="20" t="s">
        <v>0</v>
      </c>
      <c r="G2" s="83"/>
      <c r="H2" s="1"/>
      <c r="I2" s="1"/>
      <c r="J2" s="1"/>
      <c r="K2" s="1"/>
      <c r="L2" s="1"/>
      <c r="M2" s="83"/>
      <c r="N2" s="1"/>
      <c r="S2" s="83"/>
      <c r="Y2" s="83"/>
    </row>
    <row r="3" spans="1:25" x14ac:dyDescent="0.25">
      <c r="B3" s="20" t="s">
        <v>639</v>
      </c>
    </row>
    <row r="4" spans="1:25" x14ac:dyDescent="0.25">
      <c r="G4" s="8" t="s">
        <v>1</v>
      </c>
      <c r="H4" s="8"/>
      <c r="I4" s="8"/>
      <c r="J4" s="8"/>
      <c r="K4" s="8"/>
      <c r="L4" s="8"/>
      <c r="M4" s="84" t="s">
        <v>1</v>
      </c>
      <c r="N4" s="8"/>
      <c r="S4" s="84"/>
      <c r="Y4" s="84"/>
    </row>
    <row r="5" spans="1:25" x14ac:dyDescent="0.25">
      <c r="B5" s="7"/>
    </row>
    <row r="8" spans="1:25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 t="s">
        <v>11</v>
      </c>
      <c r="M8" s="4" t="s">
        <v>57</v>
      </c>
      <c r="N8" s="4"/>
      <c r="O8" s="4" t="s">
        <v>58</v>
      </c>
      <c r="P8" s="4" t="s">
        <v>59</v>
      </c>
      <c r="Q8" s="4" t="s">
        <v>60</v>
      </c>
      <c r="R8" s="4" t="s">
        <v>61</v>
      </c>
      <c r="S8" s="4" t="s">
        <v>867</v>
      </c>
      <c r="U8" s="4" t="s">
        <v>868</v>
      </c>
      <c r="V8" s="4" t="s">
        <v>869</v>
      </c>
      <c r="W8" s="4" t="s">
        <v>870</v>
      </c>
      <c r="X8" s="4" t="s">
        <v>871</v>
      </c>
      <c r="Y8" s="4" t="s">
        <v>872</v>
      </c>
    </row>
    <row r="10" spans="1:25" x14ac:dyDescent="0.2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63</v>
      </c>
      <c r="J10" s="10"/>
      <c r="K10" s="10"/>
      <c r="L10" s="10"/>
      <c r="M10" s="10"/>
      <c r="N10" s="12"/>
      <c r="O10" s="13" t="s">
        <v>599</v>
      </c>
      <c r="P10" s="10"/>
      <c r="Q10" s="10"/>
      <c r="R10" s="10"/>
      <c r="S10" s="10"/>
      <c r="U10" s="52" t="s">
        <v>650</v>
      </c>
      <c r="V10" s="10"/>
      <c r="W10" s="10"/>
      <c r="X10" s="10"/>
      <c r="Y10" s="10"/>
    </row>
    <row r="11" spans="1:25" x14ac:dyDescent="0.25">
      <c r="C11" s="14"/>
      <c r="D11" s="14"/>
      <c r="G11" s="12" t="s">
        <v>15</v>
      </c>
      <c r="H11" s="12"/>
      <c r="I11" s="14"/>
      <c r="J11" s="14"/>
      <c r="K11" s="14"/>
      <c r="L11" s="14"/>
      <c r="M11" s="14"/>
      <c r="N11" s="12"/>
      <c r="O11" s="14"/>
      <c r="P11" s="14"/>
      <c r="Q11" s="14"/>
      <c r="R11" s="14"/>
      <c r="S11" s="14"/>
      <c r="U11" s="14"/>
      <c r="V11" s="14"/>
      <c r="W11" s="14"/>
      <c r="X11" s="14"/>
      <c r="Y11" s="14"/>
    </row>
    <row r="12" spans="1:25" x14ac:dyDescent="0.2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N12" s="12"/>
    </row>
    <row r="13" spans="1:25" x14ac:dyDescent="0.25">
      <c r="B13" s="4" t="s">
        <v>18</v>
      </c>
      <c r="C13" s="4" t="s">
        <v>598</v>
      </c>
      <c r="D13" s="4" t="s">
        <v>649</v>
      </c>
      <c r="E13" s="4" t="str">
        <f>C13</f>
        <v>OF 12-31-15</v>
      </c>
      <c r="F13" s="4" t="str">
        <f>D13</f>
        <v>OF 12-31-16</v>
      </c>
      <c r="G13" s="4" t="s">
        <v>19</v>
      </c>
      <c r="H13" s="4"/>
      <c r="I13" s="4" t="s">
        <v>20</v>
      </c>
      <c r="J13" s="4" t="s">
        <v>873</v>
      </c>
      <c r="K13" s="4" t="s">
        <v>21</v>
      </c>
      <c r="L13" s="4" t="s">
        <v>22</v>
      </c>
      <c r="M13" s="4" t="s">
        <v>874</v>
      </c>
      <c r="N13" s="4"/>
      <c r="O13" s="4" t="s">
        <v>20</v>
      </c>
      <c r="P13" s="4" t="s">
        <v>873</v>
      </c>
      <c r="Q13" s="4" t="s">
        <v>21</v>
      </c>
      <c r="R13" s="4" t="s">
        <v>22</v>
      </c>
      <c r="S13" s="4" t="s">
        <v>874</v>
      </c>
      <c r="U13" s="4" t="s">
        <v>20</v>
      </c>
      <c r="V13" s="4" t="s">
        <v>873</v>
      </c>
      <c r="W13" s="4" t="s">
        <v>21</v>
      </c>
      <c r="X13" s="4" t="s">
        <v>22</v>
      </c>
      <c r="Y13" s="4" t="s">
        <v>874</v>
      </c>
    </row>
    <row r="15" spans="1:25" x14ac:dyDescent="0.25">
      <c r="A15" s="16">
        <v>1</v>
      </c>
      <c r="B15" s="3" t="s">
        <v>23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5">
      <c r="A16" s="16">
        <f t="shared" ref="A16:A79" si="0">A15+1</f>
        <v>2</v>
      </c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5">
      <c r="A17" s="16">
        <f t="shared" si="0"/>
        <v>3</v>
      </c>
      <c r="B17" s="3" t="s">
        <v>80</v>
      </c>
      <c r="C17" s="5">
        <f>SUM(O17:S17)</f>
        <v>160225.1</v>
      </c>
      <c r="D17" s="5">
        <f>SUM(U17:Y17)</f>
        <v>13008872</v>
      </c>
      <c r="E17" s="5"/>
      <c r="F17" s="5"/>
      <c r="G17" s="5">
        <f>ROUND(SUM(C17:F17)/2,0)</f>
        <v>6584549</v>
      </c>
      <c r="H17" s="5"/>
      <c r="I17" s="5">
        <f>(O17+U17)/2</f>
        <v>6584548.5499999998</v>
      </c>
      <c r="J17" s="5">
        <f t="shared" ref="J17:M17" si="1">(P17+V17)/2</f>
        <v>0</v>
      </c>
      <c r="K17" s="5">
        <f t="shared" si="1"/>
        <v>0</v>
      </c>
      <c r="L17" s="5">
        <f t="shared" si="1"/>
        <v>0</v>
      </c>
      <c r="M17" s="5">
        <f t="shared" si="1"/>
        <v>0</v>
      </c>
      <c r="N17" s="5"/>
      <c r="O17" s="22">
        <v>160225.1</v>
      </c>
      <c r="P17" s="22">
        <v>0</v>
      </c>
      <c r="Q17" s="22">
        <v>0</v>
      </c>
      <c r="R17" s="22">
        <v>0</v>
      </c>
      <c r="S17" s="22">
        <v>0</v>
      </c>
      <c r="T17" s="5"/>
      <c r="U17" s="22">
        <v>13008872</v>
      </c>
      <c r="V17" s="22">
        <v>0</v>
      </c>
      <c r="W17" s="22">
        <v>0</v>
      </c>
      <c r="X17" s="22">
        <v>0</v>
      </c>
      <c r="Y17" s="22">
        <v>0</v>
      </c>
    </row>
    <row r="18" spans="1:25" x14ac:dyDescent="0.25">
      <c r="A18" s="16">
        <f t="shared" si="0"/>
        <v>4</v>
      </c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5">
      <c r="A19" s="16">
        <f t="shared" si="0"/>
        <v>5</v>
      </c>
      <c r="B19" s="1" t="s">
        <v>25</v>
      </c>
      <c r="C19" s="5">
        <v>0</v>
      </c>
      <c r="D19" s="5">
        <v>0</v>
      </c>
      <c r="E19" s="5">
        <f t="shared" ref="E19:F21" si="2">-C19</f>
        <v>0</v>
      </c>
      <c r="F19" s="5">
        <f t="shared" si="2"/>
        <v>0</v>
      </c>
      <c r="G19" s="5">
        <f>ROUND(SUM(C19:F19)/2,0)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5">
      <c r="A20" s="16">
        <f t="shared" si="0"/>
        <v>6</v>
      </c>
      <c r="B20" s="1" t="s">
        <v>26</v>
      </c>
      <c r="C20" s="5">
        <v>0</v>
      </c>
      <c r="D20" s="5">
        <v>0</v>
      </c>
      <c r="E20" s="5">
        <f t="shared" si="2"/>
        <v>0</v>
      </c>
      <c r="F20" s="5">
        <f t="shared" si="2"/>
        <v>0</v>
      </c>
      <c r="G20" s="5">
        <f>ROUND(SUM(C20:F20)/2,0)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5">
      <c r="A21" s="16">
        <f t="shared" si="0"/>
        <v>7</v>
      </c>
      <c r="B21" s="1" t="s">
        <v>27</v>
      </c>
      <c r="C21" s="5">
        <v>0</v>
      </c>
      <c r="D21" s="5">
        <v>0</v>
      </c>
      <c r="E21" s="5">
        <f t="shared" si="2"/>
        <v>0</v>
      </c>
      <c r="F21" s="5">
        <f t="shared" si="2"/>
        <v>0</v>
      </c>
      <c r="G21" s="5">
        <f>ROUND(SUM(C21:F21)/2,0)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5">
      <c r="A22" s="16">
        <f t="shared" si="0"/>
        <v>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3.8" thickBot="1" x14ac:dyDescent="0.3">
      <c r="A23" s="16">
        <f t="shared" si="0"/>
        <v>9</v>
      </c>
      <c r="B23" s="3" t="s">
        <v>28</v>
      </c>
      <c r="C23" s="17">
        <f t="shared" ref="C23:O23" si="3">SUM(C17:C22)</f>
        <v>160225.1</v>
      </c>
      <c r="D23" s="17">
        <f t="shared" si="3"/>
        <v>13008872</v>
      </c>
      <c r="E23" s="17">
        <f t="shared" si="3"/>
        <v>0</v>
      </c>
      <c r="F23" s="17">
        <f t="shared" si="3"/>
        <v>0</v>
      </c>
      <c r="G23" s="17">
        <f t="shared" si="3"/>
        <v>6584549</v>
      </c>
      <c r="H23" s="5"/>
      <c r="I23" s="17">
        <f>SUM(I17:I22)</f>
        <v>6584548.5499999998</v>
      </c>
      <c r="J23" s="17">
        <f>SUM(J17:J22)</f>
        <v>0</v>
      </c>
      <c r="K23" s="17">
        <f>SUM(K17:K22)</f>
        <v>0</v>
      </c>
      <c r="L23" s="17">
        <f>SUM(L17:L22)</f>
        <v>0</v>
      </c>
      <c r="M23" s="17">
        <f>SUM(M17:M22)</f>
        <v>0</v>
      </c>
      <c r="N23" s="5"/>
      <c r="O23" s="17">
        <f t="shared" si="3"/>
        <v>160225.1</v>
      </c>
      <c r="P23" s="17">
        <f>SUM(P17:P22)</f>
        <v>0</v>
      </c>
      <c r="Q23" s="17">
        <f>SUM(Q17:Q22)</f>
        <v>0</v>
      </c>
      <c r="R23" s="17">
        <f>SUM(R17:R22)</f>
        <v>0</v>
      </c>
      <c r="S23" s="17">
        <f>SUM(S17:S22)</f>
        <v>0</v>
      </c>
      <c r="T23" s="5"/>
      <c r="U23" s="17">
        <f>SUM(U17:U22)</f>
        <v>13008872</v>
      </c>
      <c r="V23" s="17">
        <f>SUM(V17:V22)</f>
        <v>0</v>
      </c>
      <c r="W23" s="17">
        <f>SUM(W17:W22)</f>
        <v>0</v>
      </c>
      <c r="X23" s="17">
        <f>SUM(X17:X22)</f>
        <v>0</v>
      </c>
      <c r="Y23" s="17">
        <f>SUM(Y17:Y22)</f>
        <v>0</v>
      </c>
    </row>
    <row r="24" spans="1:25" ht="13.8" thickTop="1" x14ac:dyDescent="0.25">
      <c r="A24" s="16">
        <f t="shared" si="0"/>
        <v>10</v>
      </c>
      <c r="C24" s="18"/>
      <c r="D24" s="18"/>
      <c r="E24" s="18"/>
      <c r="F24" s="18"/>
      <c r="G24" s="18"/>
      <c r="H24" s="5"/>
      <c r="I24" s="18"/>
      <c r="J24" s="18"/>
      <c r="K24" s="18"/>
      <c r="L24" s="18"/>
      <c r="M24" s="18"/>
      <c r="N24" s="5"/>
      <c r="O24" s="18"/>
      <c r="P24" s="18"/>
      <c r="Q24" s="18"/>
      <c r="R24" s="18"/>
      <c r="S24" s="18"/>
      <c r="T24" s="5"/>
      <c r="U24" s="18"/>
      <c r="V24" s="18"/>
      <c r="W24" s="18"/>
      <c r="X24" s="18"/>
      <c r="Y24" s="18"/>
    </row>
    <row r="25" spans="1:25" x14ac:dyDescent="0.25">
      <c r="A25" s="16">
        <f t="shared" si="0"/>
        <v>11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5">
      <c r="A26" s="16">
        <f t="shared" si="0"/>
        <v>12</v>
      </c>
      <c r="B26" s="1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5" x14ac:dyDescent="0.25">
      <c r="A27" s="16">
        <f t="shared" si="0"/>
        <v>13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5">
      <c r="A28" s="16">
        <f t="shared" si="0"/>
        <v>14</v>
      </c>
      <c r="B28" s="1" t="s">
        <v>143</v>
      </c>
      <c r="C28" s="5">
        <f t="shared" ref="C28:C79" si="4">SUM(O28:S28)</f>
        <v>741407</v>
      </c>
      <c r="D28" s="5">
        <f t="shared" ref="D28:D79" si="5">SUM(U28:Y28)</f>
        <v>741407</v>
      </c>
      <c r="E28" s="5"/>
      <c r="F28" s="5"/>
      <c r="G28" s="5">
        <f t="shared" ref="G28:G52" si="6">ROUND(SUM(C28:F28)/2,0)</f>
        <v>741407</v>
      </c>
      <c r="H28" s="5"/>
      <c r="I28" s="5">
        <f>(O28+U28)/2</f>
        <v>0</v>
      </c>
      <c r="J28" s="5">
        <f t="shared" ref="J28:M79" si="7">(P28+V28)/2</f>
        <v>741407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5"/>
      <c r="O28" s="27">
        <f>SUMIF(IMPCO_2821001!$A$29:$A$94,$B28,IMPCO_2821001!$K$29:$K$94)*-1</f>
        <v>0</v>
      </c>
      <c r="P28" s="27">
        <f>SUMIF(IMPCO_2821001!$A$95:$A$138,$B28,IMPCO_2821001!$K$95:$K$138)*-1</f>
        <v>741407</v>
      </c>
      <c r="Q28" s="27">
        <f>SUMIF(IMPCO_2821001!$A$139:$A$181,$B28,IMPCO_2821001!$K$139:$K$181)*-1</f>
        <v>0</v>
      </c>
      <c r="R28" s="27">
        <f>SUMIF(IMPCO_2821001!$A$3:$A$28,$B28,IMPCO_2821001!$K$3:$K$28)*-1</f>
        <v>0</v>
      </c>
      <c r="S28" s="27">
        <v>0</v>
      </c>
      <c r="T28" s="5"/>
      <c r="U28" s="27">
        <f>SUMIF(IMPCO_2821001!$A$29:$A$94,$B28,IMPCO_2821001!$L$29:$L$94)*-1</f>
        <v>0</v>
      </c>
      <c r="V28" s="27">
        <f>SUMIF(IMPCO_2821001!$A$95:$A$138,$B28,IMPCO_2821001!$L$95:$L$138)*-1</f>
        <v>741407</v>
      </c>
      <c r="W28" s="27">
        <f>SUMIF(IMPCO_2821001!$A$139:$A$181,$B28,IMPCO_2821001!$L$139:$L$181)*-1</f>
        <v>0</v>
      </c>
      <c r="X28" s="27">
        <f>SUMIF(IMPCO_2821001!$A$3:$A$28,$B28,IMPCO_2821001!$L$3:$L$28)*-1</f>
        <v>0</v>
      </c>
      <c r="Y28" s="27">
        <v>0</v>
      </c>
    </row>
    <row r="29" spans="1:25" x14ac:dyDescent="0.25">
      <c r="A29" s="16">
        <f t="shared" si="0"/>
        <v>15</v>
      </c>
      <c r="B29" s="1" t="s">
        <v>875</v>
      </c>
      <c r="C29" s="5">
        <f t="shared" si="4"/>
        <v>0</v>
      </c>
      <c r="D29" s="5">
        <f t="shared" si="5"/>
        <v>0</v>
      </c>
      <c r="E29" s="5"/>
      <c r="F29" s="5"/>
      <c r="G29" s="5">
        <f t="shared" si="6"/>
        <v>0</v>
      </c>
      <c r="H29" s="5"/>
      <c r="I29" s="5">
        <f t="shared" ref="I29:I79" si="8">(O29+U29)/2</f>
        <v>0</v>
      </c>
      <c r="J29" s="5">
        <f t="shared" si="7"/>
        <v>0</v>
      </c>
      <c r="K29" s="5">
        <f t="shared" si="7"/>
        <v>0</v>
      </c>
      <c r="L29" s="5">
        <f t="shared" si="7"/>
        <v>0</v>
      </c>
      <c r="M29" s="5">
        <f t="shared" si="7"/>
        <v>0</v>
      </c>
      <c r="N29" s="5"/>
      <c r="O29" s="27">
        <f>SUMIF(IMPCO_2821001!$A$29:$A$94,$B29,IMPCO_2821001!$K$29:$K$94)*-1</f>
        <v>0</v>
      </c>
      <c r="P29" s="27">
        <f>SUMIF(IMPCO_2821001!$A$95:$A$138,$B29,IMPCO_2821001!$K$95:$K$138)*-1</f>
        <v>0</v>
      </c>
      <c r="Q29" s="27">
        <f>SUMIF(IMPCO_2821001!$A$139:$A$181,$B29,IMPCO_2821001!$K$139:$K$181)*-1</f>
        <v>0</v>
      </c>
      <c r="R29" s="27">
        <f>SUMIF(IMPCO_2821001!$A$3:$A$28,$B29,IMPCO_2821001!$K$3:$K$28)*-1</f>
        <v>0</v>
      </c>
      <c r="S29" s="27">
        <v>0</v>
      </c>
      <c r="T29" s="5"/>
      <c r="U29" s="27">
        <f>SUMIF(IMPCO_2821001!$A$29:$A$94,$B29,IMPCO_2821001!$L$29:$L$94)*-1</f>
        <v>0</v>
      </c>
      <c r="V29" s="27">
        <f>SUMIF(IMPCO_2821001!$A$95:$A$138,$B29,IMPCO_2821001!$L$95:$L$138)*-1</f>
        <v>0</v>
      </c>
      <c r="W29" s="27">
        <f>SUMIF(IMPCO_2821001!$A$139:$A$181,$B29,IMPCO_2821001!$L$139:$L$181)*-1</f>
        <v>0</v>
      </c>
      <c r="X29" s="27">
        <f>SUMIF(IMPCO_2821001!$A$3:$A$28,$B29,IMPCO_2821001!$L$3:$L$28)*-1</f>
        <v>0</v>
      </c>
      <c r="Y29" s="27">
        <v>0</v>
      </c>
    </row>
    <row r="30" spans="1:25" x14ac:dyDescent="0.25">
      <c r="A30" s="16">
        <f t="shared" si="0"/>
        <v>16</v>
      </c>
      <c r="B30" s="1" t="s">
        <v>147</v>
      </c>
      <c r="C30" s="5">
        <f t="shared" si="4"/>
        <v>-1371542</v>
      </c>
      <c r="D30" s="5">
        <f t="shared" si="5"/>
        <v>-1371542</v>
      </c>
      <c r="E30" s="5"/>
      <c r="F30" s="5"/>
      <c r="G30" s="5">
        <f t="shared" si="6"/>
        <v>-1371542</v>
      </c>
      <c r="H30" s="5"/>
      <c r="I30" s="5">
        <f t="shared" si="8"/>
        <v>-23541</v>
      </c>
      <c r="J30" s="5">
        <f t="shared" si="7"/>
        <v>-248</v>
      </c>
      <c r="K30" s="5">
        <f t="shared" si="7"/>
        <v>-716765</v>
      </c>
      <c r="L30" s="5">
        <f t="shared" si="7"/>
        <v>-630988</v>
      </c>
      <c r="M30" s="5">
        <f t="shared" si="7"/>
        <v>0</v>
      </c>
      <c r="N30" s="5"/>
      <c r="O30" s="27">
        <f>SUMIF(IMPCO_2821001!$A$29:$A$94,$B30,IMPCO_2821001!$K$29:$K$94)*-1</f>
        <v>-23541</v>
      </c>
      <c r="P30" s="27">
        <f>SUMIF(IMPCO_2821001!$A$95:$A$138,$B30,IMPCO_2821001!$K$95:$K$138)*-1</f>
        <v>-248</v>
      </c>
      <c r="Q30" s="27">
        <f>SUMIF(IMPCO_2821001!$A$139:$A$181,$B30,IMPCO_2821001!$K$139:$K$181)*-1</f>
        <v>-716765</v>
      </c>
      <c r="R30" s="27">
        <f>SUMIF(IMPCO_2821001!$A$3:$A$28,$B30,IMPCO_2821001!$K$3:$K$28)*-1</f>
        <v>-630988</v>
      </c>
      <c r="S30" s="27">
        <v>0</v>
      </c>
      <c r="T30" s="5"/>
      <c r="U30" s="27">
        <f>SUMIF(IMPCO_2821001!$A$29:$A$94,$B30,IMPCO_2821001!$L$29:$L$94)*-1</f>
        <v>-23541</v>
      </c>
      <c r="V30" s="27">
        <f>SUMIF(IMPCO_2821001!$A$95:$A$138,$B30,IMPCO_2821001!$L$95:$L$138)*-1</f>
        <v>-248</v>
      </c>
      <c r="W30" s="27">
        <f>SUMIF(IMPCO_2821001!$A$139:$A$181,$B30,IMPCO_2821001!$L$139:$L$181)*-1</f>
        <v>-716765</v>
      </c>
      <c r="X30" s="27">
        <f>SUMIF(IMPCO_2821001!$A$3:$A$28,$B30,IMPCO_2821001!$L$3:$L$28)*-1</f>
        <v>-630988</v>
      </c>
      <c r="Y30" s="27">
        <v>0</v>
      </c>
    </row>
    <row r="31" spans="1:25" x14ac:dyDescent="0.25">
      <c r="A31" s="16">
        <f t="shared" si="0"/>
        <v>17</v>
      </c>
      <c r="B31" s="3" t="s">
        <v>82</v>
      </c>
      <c r="C31" s="5">
        <f t="shared" si="4"/>
        <v>761230404.22000003</v>
      </c>
      <c r="D31" s="5">
        <f t="shared" si="5"/>
        <v>827478248.39999998</v>
      </c>
      <c r="E31" s="5"/>
      <c r="F31" s="5"/>
      <c r="G31" s="5">
        <f t="shared" si="6"/>
        <v>794354326</v>
      </c>
      <c r="H31" s="5"/>
      <c r="I31" s="5">
        <f t="shared" si="8"/>
        <v>84696536.015000015</v>
      </c>
      <c r="J31" s="5">
        <f t="shared" si="7"/>
        <v>299871289.09999996</v>
      </c>
      <c r="K31" s="5">
        <f t="shared" si="7"/>
        <v>182978556.89999998</v>
      </c>
      <c r="L31" s="5">
        <f t="shared" si="7"/>
        <v>226807944.29500002</v>
      </c>
      <c r="M31" s="5">
        <f t="shared" si="7"/>
        <v>0</v>
      </c>
      <c r="N31" s="5"/>
      <c r="O31" s="27">
        <f>SUMIF(IMPCO_2821001!$A$29:$A$94,$B31,IMPCO_2821001!$K$29:$K$94)*-1</f>
        <v>85330526.700000003</v>
      </c>
      <c r="P31" s="27">
        <f>SUMIF(IMPCO_2821001!$A$95:$A$138,$B31,IMPCO_2821001!$K$95:$K$138)*-1</f>
        <v>280972214.34999996</v>
      </c>
      <c r="Q31" s="27">
        <f>SUMIF(IMPCO_2821001!$A$139:$A$181,$B31,IMPCO_2821001!$K$139:$K$181)*-1</f>
        <v>177265553.44999999</v>
      </c>
      <c r="R31" s="27">
        <f>SUMIF(IMPCO_2821001!$A$3:$A$28,$B31,IMPCO_2821001!$K$3:$K$28)*-1</f>
        <v>217662109.72000003</v>
      </c>
      <c r="S31" s="27">
        <v>0</v>
      </c>
      <c r="T31" s="5"/>
      <c r="U31" s="27">
        <f>SUMIF(IMPCO_2821001!$A$29:$A$94,$B31,IMPCO_2821001!$L$29:$L$94)*-1</f>
        <v>84062545.330000013</v>
      </c>
      <c r="V31" s="27">
        <f>SUMIF(IMPCO_2821001!$A$95:$A$138,$B31,IMPCO_2821001!$L$95:$L$138)*-1</f>
        <v>318770363.84999996</v>
      </c>
      <c r="W31" s="27">
        <f>SUMIF(IMPCO_2821001!$A$139:$A$181,$B31,IMPCO_2821001!$L$139:$L$181)*-1</f>
        <v>188691560.34999999</v>
      </c>
      <c r="X31" s="27">
        <f>SUMIF(IMPCO_2821001!$A$3:$A$28,$B31,IMPCO_2821001!$L$3:$L$28)*-1</f>
        <v>235953778.87</v>
      </c>
      <c r="Y31" s="27">
        <v>0</v>
      </c>
    </row>
    <row r="32" spans="1:25" x14ac:dyDescent="0.25">
      <c r="A32" s="16">
        <f t="shared" si="0"/>
        <v>18</v>
      </c>
      <c r="B32" s="3" t="s">
        <v>97</v>
      </c>
      <c r="C32" s="5">
        <f>SUM(O32:S32)</f>
        <v>41696409.300000004</v>
      </c>
      <c r="D32" s="5">
        <f>SUM(U32:Y32)</f>
        <v>41500349.800000004</v>
      </c>
      <c r="E32" s="5"/>
      <c r="F32" s="5"/>
      <c r="G32" s="5">
        <f>ROUND(SUM(C32:F32)/2,0)</f>
        <v>41598380</v>
      </c>
      <c r="H32" s="5"/>
      <c r="I32" s="5">
        <f t="shared" si="8"/>
        <v>3340979.6</v>
      </c>
      <c r="J32" s="5">
        <f t="shared" si="7"/>
        <v>37847791.450000003</v>
      </c>
      <c r="K32" s="5">
        <f t="shared" si="7"/>
        <v>25035.5</v>
      </c>
      <c r="L32" s="5">
        <f t="shared" si="7"/>
        <v>384573</v>
      </c>
      <c r="M32" s="5">
        <f t="shared" si="7"/>
        <v>0</v>
      </c>
      <c r="N32" s="5"/>
      <c r="O32" s="27">
        <f>SUMIF(IMPCO_2821001!$A$29:$A$94,$B32,IMPCO_2821001!$K$29:$K$94)*-1</f>
        <v>3340979.6</v>
      </c>
      <c r="P32" s="27">
        <f>SUMIF(IMPCO_2821001!$A$95:$A$138,$B32,IMPCO_2821001!$K$95:$K$138)*-1</f>
        <v>37945821.200000003</v>
      </c>
      <c r="Q32" s="27">
        <f>SUMIF(IMPCO_2821001!$A$139:$A$181,$B32,IMPCO_2821001!$K$139:$K$181)*-1</f>
        <v>25035.5</v>
      </c>
      <c r="R32" s="27">
        <f>SUMIF(IMPCO_2821001!$A$3:$A$28,$B32,IMPCO_2821001!$K$3:$K$28)*-1</f>
        <v>384573</v>
      </c>
      <c r="S32" s="27">
        <v>0</v>
      </c>
      <c r="T32" s="5"/>
      <c r="U32" s="27">
        <f>SUMIF(IMPCO_2821001!$A$29:$A$94,$B32,IMPCO_2821001!$L$29:$L$94)*-1</f>
        <v>3340979.6</v>
      </c>
      <c r="V32" s="27">
        <f>SUMIF(IMPCO_2821001!$A$95:$A$138,$B32,IMPCO_2821001!$L$95:$L$138)*-1</f>
        <v>37749761.700000003</v>
      </c>
      <c r="W32" s="27">
        <f>SUMIF(IMPCO_2821001!$A$139:$A$181,$B32,IMPCO_2821001!$L$139:$L$181)*-1</f>
        <v>25035.5</v>
      </c>
      <c r="X32" s="27">
        <f>SUMIF(IMPCO_2821001!$A$3:$A$28,$B32,IMPCO_2821001!$L$3:$L$28)*-1</f>
        <v>384573</v>
      </c>
      <c r="Y32" s="27">
        <v>0</v>
      </c>
    </row>
    <row r="33" spans="1:25" x14ac:dyDescent="0.25">
      <c r="A33" s="16">
        <f t="shared" si="0"/>
        <v>19</v>
      </c>
      <c r="B33" s="3" t="s">
        <v>155</v>
      </c>
      <c r="C33" s="5">
        <f>SUM(O33:S33)</f>
        <v>97291.25</v>
      </c>
      <c r="D33" s="5">
        <f>SUM(U33:Y33)</f>
        <v>59584</v>
      </c>
      <c r="E33" s="5"/>
      <c r="F33" s="5"/>
      <c r="G33" s="5">
        <f>ROUND(SUM(C33:F33)/2,0)</f>
        <v>78438</v>
      </c>
      <c r="H33" s="5"/>
      <c r="I33" s="5">
        <f t="shared" si="8"/>
        <v>4884.25</v>
      </c>
      <c r="J33" s="5">
        <f t="shared" si="7"/>
        <v>61272.05</v>
      </c>
      <c r="K33" s="5">
        <f t="shared" si="7"/>
        <v>3777.55</v>
      </c>
      <c r="L33" s="5">
        <f t="shared" si="7"/>
        <v>8503.7749999999996</v>
      </c>
      <c r="M33" s="5">
        <f t="shared" si="7"/>
        <v>0</v>
      </c>
      <c r="N33" s="5"/>
      <c r="O33" s="27">
        <f>SUMIF(IMPCO_2821001!$A$29:$A$94,$B33,IMPCO_2821001!$K$29:$K$94)*-1</f>
        <v>6058.15</v>
      </c>
      <c r="P33" s="27">
        <f>SUMIF(IMPCO_2821001!$A$95:$A$138,$B33,IMPCO_2821001!$K$95:$K$138)*-1</f>
        <v>76000.05</v>
      </c>
      <c r="Q33" s="27">
        <f>SUMIF(IMPCO_2821001!$A$139:$A$181,$B33,IMPCO_2821001!$K$139:$K$181)*-1</f>
        <v>4685.45</v>
      </c>
      <c r="R33" s="27">
        <f>SUMIF(IMPCO_2821001!$A$3:$A$28,$B33,IMPCO_2821001!$K$3:$K$28)*-1</f>
        <v>10547.6</v>
      </c>
      <c r="S33" s="27">
        <v>0</v>
      </c>
      <c r="T33" s="5"/>
      <c r="U33" s="27">
        <f>SUMIF(IMPCO_2821001!$A$29:$A$94,$B33,IMPCO_2821001!$L$29:$L$94)*-1</f>
        <v>3710.35</v>
      </c>
      <c r="V33" s="27">
        <f>SUMIF(IMPCO_2821001!$A$95:$A$138,$B33,IMPCO_2821001!$L$95:$L$138)*-1</f>
        <v>46544.05</v>
      </c>
      <c r="W33" s="27">
        <f>SUMIF(IMPCO_2821001!$A$139:$A$181,$B33,IMPCO_2821001!$L$139:$L$181)*-1</f>
        <v>2869.65</v>
      </c>
      <c r="X33" s="27">
        <f>SUMIF(IMPCO_2821001!$A$3:$A$28,$B33,IMPCO_2821001!$L$3:$L$28)*-1</f>
        <v>6459.95</v>
      </c>
      <c r="Y33" s="27">
        <v>0</v>
      </c>
    </row>
    <row r="34" spans="1:25" x14ac:dyDescent="0.25">
      <c r="A34" s="16">
        <f t="shared" si="0"/>
        <v>20</v>
      </c>
      <c r="B34" s="3" t="s">
        <v>157</v>
      </c>
      <c r="C34" s="5">
        <f>SUM(O34:S34)</f>
        <v>349668.9</v>
      </c>
      <c r="D34" s="5">
        <f>SUM(U34:Y34)</f>
        <v>266270.90000000002</v>
      </c>
      <c r="E34" s="5"/>
      <c r="F34" s="5"/>
      <c r="G34" s="5">
        <f>ROUND(SUM(C34:F34)/2,0)</f>
        <v>307970</v>
      </c>
      <c r="H34" s="5"/>
      <c r="I34" s="5">
        <f t="shared" si="8"/>
        <v>0</v>
      </c>
      <c r="J34" s="5">
        <f t="shared" si="7"/>
        <v>0</v>
      </c>
      <c r="K34" s="5">
        <f t="shared" si="7"/>
        <v>0</v>
      </c>
      <c r="L34" s="5">
        <f t="shared" si="7"/>
        <v>307969.90000000002</v>
      </c>
      <c r="M34" s="5">
        <f t="shared" si="7"/>
        <v>0</v>
      </c>
      <c r="N34" s="5"/>
      <c r="O34" s="27">
        <f>SUMIF(IMPCO_2821001!$A$29:$A$94,$B34,IMPCO_2821001!$K$29:$K$94)*-1</f>
        <v>0</v>
      </c>
      <c r="P34" s="27">
        <f>SUMIF(IMPCO_2821001!$A$95:$A$138,$B34,IMPCO_2821001!$K$95:$K$138)*-1</f>
        <v>0</v>
      </c>
      <c r="Q34" s="27">
        <f>SUMIF(IMPCO_2821001!$A$139:$A$181,$B34,IMPCO_2821001!$K$139:$K$181)*-1</f>
        <v>0</v>
      </c>
      <c r="R34" s="27">
        <f>SUMIF(IMPCO_2821001!$A$3:$A$28,$B34,IMPCO_2821001!$K$3:$K$28)*-1</f>
        <v>349668.9</v>
      </c>
      <c r="S34" s="27">
        <v>0</v>
      </c>
      <c r="T34" s="5"/>
      <c r="U34" s="27">
        <f>SUMIF(IMPCO_2821001!$A$29:$A$94,$B34,IMPCO_2821001!$L$29:$L$94)*-1</f>
        <v>0</v>
      </c>
      <c r="V34" s="27">
        <f>SUMIF(IMPCO_2821001!$A$95:$A$138,$B34,IMPCO_2821001!$L$95:$L$138)*-1</f>
        <v>0</v>
      </c>
      <c r="W34" s="27">
        <f>SUMIF(IMPCO_2821001!$A$139:$A$181,$B34,IMPCO_2821001!$L$139:$L$181)*-1</f>
        <v>0</v>
      </c>
      <c r="X34" s="27">
        <f>SUMIF(IMPCO_2821001!$A$3:$A$28,$B34,IMPCO_2821001!$L$3:$L$28)*-1</f>
        <v>266270.90000000002</v>
      </c>
      <c r="Y34" s="27">
        <v>0</v>
      </c>
    </row>
    <row r="35" spans="1:25" x14ac:dyDescent="0.25">
      <c r="A35" s="16">
        <f t="shared" si="0"/>
        <v>21</v>
      </c>
      <c r="B35" s="3" t="s">
        <v>159</v>
      </c>
      <c r="C35" s="5">
        <f>SUM(O35:S35)</f>
        <v>222571.44</v>
      </c>
      <c r="D35" s="5">
        <f>SUM(U35:Y35)</f>
        <v>167825.5</v>
      </c>
      <c r="E35" s="5"/>
      <c r="F35" s="5"/>
      <c r="G35" s="5">
        <f>ROUND(SUM(C35:F35)/2,0)</f>
        <v>195198</v>
      </c>
      <c r="H35" s="5"/>
      <c r="I35" s="5">
        <f t="shared" si="8"/>
        <v>0</v>
      </c>
      <c r="J35" s="5">
        <f t="shared" si="7"/>
        <v>150067.57500000001</v>
      </c>
      <c r="K35" s="5">
        <f t="shared" si="7"/>
        <v>45130.894999999997</v>
      </c>
      <c r="L35" s="5">
        <f t="shared" si="7"/>
        <v>0</v>
      </c>
      <c r="M35" s="5">
        <f t="shared" si="7"/>
        <v>0</v>
      </c>
      <c r="N35" s="5"/>
      <c r="O35" s="27">
        <f>SUMIF(IMPCO_2821001!$A$29:$A$94,$B35,IMPCO_2821001!$K$29:$K$94)*-1</f>
        <v>0</v>
      </c>
      <c r="P35" s="27">
        <f>SUMIF(IMPCO_2821001!$A$95:$A$138,$B35,IMPCO_2821001!$K$95:$K$138)*-1</f>
        <v>157965.85</v>
      </c>
      <c r="Q35" s="27">
        <f>SUMIF(IMPCO_2821001!$A$139:$A$181,$B35,IMPCO_2821001!$K$139:$K$181)*-1</f>
        <v>64605.59</v>
      </c>
      <c r="R35" s="27">
        <f>SUMIF(IMPCO_2821001!$A$3:$A$28,$B35,IMPCO_2821001!$K$3:$K$28)*-1</f>
        <v>0</v>
      </c>
      <c r="S35" s="27">
        <v>0</v>
      </c>
      <c r="T35" s="5"/>
      <c r="U35" s="27">
        <f>SUMIF(IMPCO_2821001!$A$29:$A$94,$B35,IMPCO_2821001!$L$29:$L$94)*-1</f>
        <v>0</v>
      </c>
      <c r="V35" s="27">
        <f>SUMIF(IMPCO_2821001!$A$95:$A$138,$B35,IMPCO_2821001!$L$95:$L$138)*-1</f>
        <v>142169.29999999999</v>
      </c>
      <c r="W35" s="27">
        <f>SUMIF(IMPCO_2821001!$A$139:$A$181,$B35,IMPCO_2821001!$L$139:$L$181)*-1</f>
        <v>25656.2</v>
      </c>
      <c r="X35" s="27">
        <f>SUMIF(IMPCO_2821001!$A$3:$A$28,$B35,IMPCO_2821001!$L$3:$L$28)*-1</f>
        <v>0</v>
      </c>
      <c r="Y35" s="27">
        <v>0</v>
      </c>
    </row>
    <row r="36" spans="1:25" x14ac:dyDescent="0.25">
      <c r="A36" s="16">
        <f t="shared" si="0"/>
        <v>22</v>
      </c>
      <c r="B36" s="53" t="s">
        <v>169</v>
      </c>
      <c r="C36" s="54">
        <f t="shared" si="4"/>
        <v>30013584.699999996</v>
      </c>
      <c r="D36" s="54">
        <f t="shared" si="5"/>
        <v>24483096.34</v>
      </c>
      <c r="E36" s="54"/>
      <c r="F36" s="54"/>
      <c r="G36" s="54">
        <f t="shared" si="6"/>
        <v>27248341</v>
      </c>
      <c r="H36" s="54"/>
      <c r="I36" s="54">
        <f t="shared" si="8"/>
        <v>18849239.384999998</v>
      </c>
      <c r="J36" s="54">
        <f t="shared" si="7"/>
        <v>8286053.085</v>
      </c>
      <c r="K36" s="54">
        <f t="shared" si="7"/>
        <v>-2823.21</v>
      </c>
      <c r="L36" s="54">
        <f t="shared" si="7"/>
        <v>115871.26000000001</v>
      </c>
      <c r="M36" s="54">
        <f t="shared" si="7"/>
        <v>0</v>
      </c>
      <c r="N36" s="54"/>
      <c r="O36" s="54">
        <f>SUMIF(IMPCO_2821001!$A$29:$A$94,$B36,IMPCO_2821001!$K$29:$K$94)*-1</f>
        <v>23432191.579999998</v>
      </c>
      <c r="P36" s="54">
        <f>SUMIF(IMPCO_2821001!$A$95:$A$138,$B36,IMPCO_2821001!$K$95:$K$138)*-1</f>
        <v>6470481.0899999999</v>
      </c>
      <c r="Q36" s="54">
        <f>SUMIF(IMPCO_2821001!$A$139:$A$181,$B36,IMPCO_2821001!$K$139:$K$181)*-1</f>
        <v>-2823.21</v>
      </c>
      <c r="R36" s="54">
        <f>SUMIF(IMPCO_2821001!$A$3:$A$28,$B36,IMPCO_2821001!$K$3:$K$28)*-1</f>
        <v>113735.24</v>
      </c>
      <c r="S36" s="54">
        <v>0</v>
      </c>
      <c r="T36" s="54"/>
      <c r="U36" s="54">
        <f>SUMIF(IMPCO_2821001!$A$29:$A$94,$B36,IMPCO_2821001!$L$29:$L$94)*-1</f>
        <v>14266287.189999999</v>
      </c>
      <c r="V36" s="54">
        <f>SUMIF(IMPCO_2821001!$A$95:$A$138,$B36,IMPCO_2821001!$L$95:$L$138)*-1</f>
        <v>10101625.08</v>
      </c>
      <c r="W36" s="54">
        <f>SUMIF(IMPCO_2821001!$A$139:$A$181,$B36,IMPCO_2821001!$L$139:$L$181)*-1</f>
        <v>-2823.21</v>
      </c>
      <c r="X36" s="54">
        <f>SUMIF(IMPCO_2821001!$A$3:$A$28,$B36,IMPCO_2821001!$L$3:$L$28)*-1</f>
        <v>118007.28</v>
      </c>
      <c r="Y36" s="54">
        <v>0</v>
      </c>
    </row>
    <row r="37" spans="1:25" x14ac:dyDescent="0.25">
      <c r="A37" s="16">
        <f t="shared" si="0"/>
        <v>23</v>
      </c>
      <c r="B37" s="3" t="s">
        <v>98</v>
      </c>
      <c r="C37" s="5">
        <f t="shared" si="4"/>
        <v>58354361.649999991</v>
      </c>
      <c r="D37" s="5">
        <f t="shared" si="5"/>
        <v>81324391.199999988</v>
      </c>
      <c r="E37" s="5"/>
      <c r="F37" s="5"/>
      <c r="G37" s="5">
        <f t="shared" si="6"/>
        <v>69839376</v>
      </c>
      <c r="H37" s="5"/>
      <c r="I37" s="5">
        <f t="shared" si="8"/>
        <v>17536654</v>
      </c>
      <c r="J37" s="5">
        <f t="shared" si="7"/>
        <v>22114056.449999999</v>
      </c>
      <c r="K37" s="5">
        <f t="shared" si="7"/>
        <v>6069912.2000000002</v>
      </c>
      <c r="L37" s="5">
        <f t="shared" si="7"/>
        <v>24118753.774999999</v>
      </c>
      <c r="M37" s="5">
        <f t="shared" si="7"/>
        <v>0</v>
      </c>
      <c r="N37" s="5"/>
      <c r="O37" s="27">
        <f>SUMIF(IMPCO_2821001!$A$29:$A$94,$B37,IMPCO_2821001!$K$29:$K$94)*-1</f>
        <v>7205480.5999999996</v>
      </c>
      <c r="P37" s="27">
        <f>SUMIF(IMPCO_2821001!$A$95:$A$138,$B37,IMPCO_2821001!$K$95:$K$138)*-1</f>
        <v>21276642.699999999</v>
      </c>
      <c r="Q37" s="27">
        <f>SUMIF(IMPCO_2821001!$A$139:$A$181,$B37,IMPCO_2821001!$K$139:$K$181)*-1</f>
        <v>6014109.0500000007</v>
      </c>
      <c r="R37" s="27">
        <f>SUMIF(IMPCO_2821001!$A$3:$A$28,$B37,IMPCO_2821001!$K$3:$K$28)*-1</f>
        <v>23858129.299999997</v>
      </c>
      <c r="S37" s="27">
        <v>0</v>
      </c>
      <c r="T37" s="5"/>
      <c r="U37" s="27">
        <f>SUMIF(IMPCO_2821001!$A$29:$A$94,$B37,IMPCO_2821001!$L$29:$L$94)*-1</f>
        <v>27867827.399999999</v>
      </c>
      <c r="V37" s="27">
        <f>SUMIF(IMPCO_2821001!$A$95:$A$138,$B37,IMPCO_2821001!$L$95:$L$138)*-1</f>
        <v>22951470.199999999</v>
      </c>
      <c r="W37" s="27">
        <f>SUMIF(IMPCO_2821001!$A$139:$A$181,$B37,IMPCO_2821001!$L$139:$L$181)*-1</f>
        <v>6125715.3499999996</v>
      </c>
      <c r="X37" s="27">
        <f>SUMIF(IMPCO_2821001!$A$3:$A$28,$B37,IMPCO_2821001!$L$3:$L$28)*-1</f>
        <v>24379378.25</v>
      </c>
      <c r="Y37" s="27">
        <v>0</v>
      </c>
    </row>
    <row r="38" spans="1:25" x14ac:dyDescent="0.25">
      <c r="A38" s="16">
        <f t="shared" si="0"/>
        <v>24</v>
      </c>
      <c r="B38" s="3" t="s">
        <v>173</v>
      </c>
      <c r="C38" s="5">
        <f>SUM(O38:S38)</f>
        <v>-2676876.27</v>
      </c>
      <c r="D38" s="5">
        <f>SUM(U38:Y38)</f>
        <v>-2404047.0699999998</v>
      </c>
      <c r="E38" s="5"/>
      <c r="F38" s="5"/>
      <c r="G38" s="5">
        <f>ROUND(SUM(C38:F38)/2,0)</f>
        <v>-2540462</v>
      </c>
      <c r="H38" s="5"/>
      <c r="I38" s="5">
        <f t="shared" si="8"/>
        <v>-2191780.9450000003</v>
      </c>
      <c r="J38" s="5">
        <f t="shared" si="7"/>
        <v>-348680.72499999998</v>
      </c>
      <c r="K38" s="5">
        <f t="shared" si="7"/>
        <v>0</v>
      </c>
      <c r="L38" s="5">
        <f t="shared" si="7"/>
        <v>0</v>
      </c>
      <c r="M38" s="5">
        <f t="shared" si="7"/>
        <v>0</v>
      </c>
      <c r="N38" s="5"/>
      <c r="O38" s="27">
        <f>SUMIF(IMPCO_2821001!$A$29:$A$94,$B38,IMPCO_2821001!$K$29:$K$94)*-1</f>
        <v>-2309472.4700000002</v>
      </c>
      <c r="P38" s="27">
        <f>SUMIF(IMPCO_2821001!$A$95:$A$138,$B38,IMPCO_2821001!$K$95:$K$138)*-1</f>
        <v>-367403.8</v>
      </c>
      <c r="Q38" s="27">
        <f>SUMIF(IMPCO_2821001!$A$139:$A$181,$B38,IMPCO_2821001!$K$139:$K$181)*-1</f>
        <v>0</v>
      </c>
      <c r="R38" s="27">
        <f>SUMIF(IMPCO_2821001!$A$3:$A$28,$B38,IMPCO_2821001!$K$3:$K$28)*-1</f>
        <v>0</v>
      </c>
      <c r="S38" s="27">
        <v>0</v>
      </c>
      <c r="T38" s="5"/>
      <c r="U38" s="27">
        <f>SUMIF(IMPCO_2821001!$A$29:$A$94,$B38,IMPCO_2821001!$L$29:$L$94)*-1</f>
        <v>-2074089.42</v>
      </c>
      <c r="V38" s="27">
        <f>SUMIF(IMPCO_2821001!$A$95:$A$138,$B38,IMPCO_2821001!$L$95:$L$138)*-1</f>
        <v>-329957.65000000002</v>
      </c>
      <c r="W38" s="27">
        <f>SUMIF(IMPCO_2821001!$A$139:$A$181,$B38,IMPCO_2821001!$L$139:$L$181)*-1</f>
        <v>0</v>
      </c>
      <c r="X38" s="27">
        <f>SUMIF(IMPCO_2821001!$A$3:$A$28,$B38,IMPCO_2821001!$L$3:$L$28)*-1</f>
        <v>0</v>
      </c>
      <c r="Y38" s="27">
        <v>0</v>
      </c>
    </row>
    <row r="39" spans="1:25" x14ac:dyDescent="0.25">
      <c r="A39" s="16">
        <f t="shared" si="0"/>
        <v>25</v>
      </c>
      <c r="B39" s="3" t="s">
        <v>876</v>
      </c>
      <c r="C39" s="5">
        <f>SUM(O39:S39)</f>
        <v>23245532.059999999</v>
      </c>
      <c r="D39" s="5">
        <f>SUM(U39:Y39)</f>
        <v>23058620.510000002</v>
      </c>
      <c r="E39" s="5"/>
      <c r="F39" s="5"/>
      <c r="G39" s="5">
        <f>ROUND(SUM(C39:F39)/2,0)</f>
        <v>23152076</v>
      </c>
      <c r="H39" s="5"/>
      <c r="I39" s="5">
        <f t="shared" si="8"/>
        <v>23152076.285</v>
      </c>
      <c r="J39" s="5">
        <f t="shared" si="7"/>
        <v>0</v>
      </c>
      <c r="K39" s="5">
        <f t="shared" si="7"/>
        <v>0</v>
      </c>
      <c r="L39" s="5">
        <f t="shared" si="7"/>
        <v>0</v>
      </c>
      <c r="M39" s="5">
        <f t="shared" si="7"/>
        <v>0</v>
      </c>
      <c r="N39" s="5"/>
      <c r="O39" s="27">
        <f>SUMIF(IMPCO_2821001!$A$29:$A$94,$B39,IMPCO_2821001!$K$29:$K$94)*-1</f>
        <v>23245532.059999999</v>
      </c>
      <c r="P39" s="27">
        <f>SUMIF(IMPCO_2821001!$A$95:$A$138,$B39,IMPCO_2821001!$K$95:$K$138)*-1</f>
        <v>0</v>
      </c>
      <c r="Q39" s="27">
        <f>SUMIF(IMPCO_2821001!$A$139:$A$181,$B39,IMPCO_2821001!$K$139:$K$181)*-1</f>
        <v>0</v>
      </c>
      <c r="R39" s="27">
        <f>SUMIF(IMPCO_2821001!$A$3:$A$28,$B39,IMPCO_2821001!$K$3:$K$28)*-1</f>
        <v>0</v>
      </c>
      <c r="S39" s="27">
        <v>0</v>
      </c>
      <c r="T39" s="5"/>
      <c r="U39" s="27">
        <f>SUMIF(IMPCO_2821001!$A$29:$A$94,$B39,IMPCO_2821001!$L$29:$L$94)*-1</f>
        <v>23058620.510000002</v>
      </c>
      <c r="V39" s="27">
        <f>SUMIF(IMPCO_2821001!$A$95:$A$138,$B39,IMPCO_2821001!$L$95:$L$138)*-1</f>
        <v>0</v>
      </c>
      <c r="W39" s="27">
        <f>SUMIF(IMPCO_2821001!$A$139:$A$181,$B39,IMPCO_2821001!$L$139:$L$181)*-1</f>
        <v>0</v>
      </c>
      <c r="X39" s="27">
        <f>SUMIF(IMPCO_2821001!$A$3:$A$28,$B39,IMPCO_2821001!$L$3:$L$28)*-1</f>
        <v>0</v>
      </c>
      <c r="Y39" s="27">
        <v>0</v>
      </c>
    </row>
    <row r="40" spans="1:25" x14ac:dyDescent="0.25">
      <c r="A40" s="16">
        <f t="shared" si="0"/>
        <v>26</v>
      </c>
      <c r="B40" s="1" t="s">
        <v>31</v>
      </c>
      <c r="C40" s="5">
        <f t="shared" si="4"/>
        <v>19539966.380000003</v>
      </c>
      <c r="D40" s="5">
        <f t="shared" si="5"/>
        <v>20393055.259999998</v>
      </c>
      <c r="E40" s="5"/>
      <c r="F40" s="5"/>
      <c r="G40" s="5">
        <f t="shared" si="6"/>
        <v>19966511</v>
      </c>
      <c r="H40" s="5"/>
      <c r="I40" s="5">
        <f t="shared" si="8"/>
        <v>4165083.7949999999</v>
      </c>
      <c r="J40" s="5">
        <f t="shared" si="7"/>
        <v>8700021.8900000006</v>
      </c>
      <c r="K40" s="5">
        <f t="shared" si="7"/>
        <v>3517368.1500000004</v>
      </c>
      <c r="L40" s="5">
        <f t="shared" si="7"/>
        <v>3584036.9849999994</v>
      </c>
      <c r="M40" s="5">
        <f t="shared" si="7"/>
        <v>0</v>
      </c>
      <c r="N40" s="5"/>
      <c r="O40" s="27">
        <f>SUMIF(IMPCO_2821001!$A$29:$A$94,$B40,IMPCO_2821001!$K$29:$K$94)*-1</f>
        <v>4084021.12</v>
      </c>
      <c r="P40" s="27">
        <f>SUMIF(IMPCO_2821001!$A$95:$A$138,$B40,IMPCO_2821001!$K$95:$K$138)*-1</f>
        <v>8417485.0500000007</v>
      </c>
      <c r="Q40" s="27">
        <f>SUMIF(IMPCO_2821001!$A$139:$A$181,$B40,IMPCO_2821001!$K$139:$K$181)*-1</f>
        <v>3450067.92</v>
      </c>
      <c r="R40" s="27">
        <f>SUMIF(IMPCO_2821001!$A$3:$A$28,$B40,IMPCO_2821001!$K$3:$K$28)*-1</f>
        <v>3588392.2899999991</v>
      </c>
      <c r="S40" s="27">
        <v>0</v>
      </c>
      <c r="T40" s="5"/>
      <c r="U40" s="27">
        <f>SUMIF(IMPCO_2821001!$A$29:$A$94,$B40,IMPCO_2821001!$L$29:$L$94)*-1</f>
        <v>4246146.47</v>
      </c>
      <c r="V40" s="27">
        <f>SUMIF(IMPCO_2821001!$A$95:$A$138,$B40,IMPCO_2821001!$L$95:$L$138)*-1</f>
        <v>8982558.7300000004</v>
      </c>
      <c r="W40" s="27">
        <f>SUMIF(IMPCO_2821001!$A$139:$A$181,$B40,IMPCO_2821001!$L$139:$L$181)*-1</f>
        <v>3584668.3800000008</v>
      </c>
      <c r="X40" s="27">
        <f>SUMIF(IMPCO_2821001!$A$3:$A$28,$B40,IMPCO_2821001!$L$3:$L$28)*-1</f>
        <v>3579681.6799999997</v>
      </c>
      <c r="Y40" s="27">
        <v>0</v>
      </c>
    </row>
    <row r="41" spans="1:25" x14ac:dyDescent="0.25">
      <c r="A41" s="16">
        <f t="shared" si="0"/>
        <v>27</v>
      </c>
      <c r="B41" s="1" t="s">
        <v>177</v>
      </c>
      <c r="C41" s="5">
        <f t="shared" si="4"/>
        <v>808656.30000000075</v>
      </c>
      <c r="D41" s="5">
        <f t="shared" si="5"/>
        <v>746389.94999999925</v>
      </c>
      <c r="E41" s="5"/>
      <c r="F41" s="5"/>
      <c r="G41" s="5">
        <f t="shared" si="6"/>
        <v>777523</v>
      </c>
      <c r="H41" s="5"/>
      <c r="I41" s="5">
        <f t="shared" si="8"/>
        <v>0</v>
      </c>
      <c r="J41" s="5">
        <f t="shared" si="7"/>
        <v>777523.125</v>
      </c>
      <c r="K41" s="5">
        <f t="shared" si="7"/>
        <v>0</v>
      </c>
      <c r="L41" s="5">
        <f t="shared" si="7"/>
        <v>0</v>
      </c>
      <c r="M41" s="5">
        <f t="shared" si="7"/>
        <v>0</v>
      </c>
      <c r="N41" s="5"/>
      <c r="O41" s="27">
        <f>SUMIF(IMPCO_2821001!$A$29:$A$94,$B41,IMPCO_2821001!$K$29:$K$94)*-1</f>
        <v>0</v>
      </c>
      <c r="P41" s="27">
        <f>SUMIF(IMPCO_2821001!$A$95:$A$138,$B41,IMPCO_2821001!$K$95:$K$138)*-1</f>
        <v>808656.30000000075</v>
      </c>
      <c r="Q41" s="27">
        <f>SUMIF(IMPCO_2821001!$A$139:$A$181,$B41,IMPCO_2821001!$K$139:$K$181)*-1</f>
        <v>0</v>
      </c>
      <c r="R41" s="27">
        <f>SUMIF(IMPCO_2821001!$A$3:$A$28,$B41,IMPCO_2821001!$K$3:$K$28)*-1</f>
        <v>0</v>
      </c>
      <c r="S41" s="27">
        <v>0</v>
      </c>
      <c r="T41" s="5"/>
      <c r="U41" s="27">
        <f>SUMIF(IMPCO_2821001!$A$29:$A$94,$B41,IMPCO_2821001!$L$29:$L$94)*-1</f>
        <v>0</v>
      </c>
      <c r="V41" s="27">
        <f>SUMIF(IMPCO_2821001!$A$95:$A$138,$B41,IMPCO_2821001!$L$95:$L$138)*-1</f>
        <v>746389.94999999925</v>
      </c>
      <c r="W41" s="27">
        <f>SUMIF(IMPCO_2821001!$A$139:$A$181,$B41,IMPCO_2821001!$L$139:$L$181)*-1</f>
        <v>0</v>
      </c>
      <c r="X41" s="27">
        <f>SUMIF(IMPCO_2821001!$A$3:$A$28,$B41,IMPCO_2821001!$L$3:$L$28)*-1</f>
        <v>0</v>
      </c>
      <c r="Y41" s="27">
        <v>0</v>
      </c>
    </row>
    <row r="42" spans="1:25" x14ac:dyDescent="0.25">
      <c r="A42" s="16">
        <f t="shared" si="0"/>
        <v>28</v>
      </c>
      <c r="B42" s="1" t="s">
        <v>180</v>
      </c>
      <c r="C42" s="5">
        <f t="shared" si="4"/>
        <v>0</v>
      </c>
      <c r="D42" s="5">
        <f t="shared" si="5"/>
        <v>0</v>
      </c>
      <c r="E42" s="5"/>
      <c r="F42" s="5"/>
      <c r="G42" s="5">
        <f t="shared" si="6"/>
        <v>0</v>
      </c>
      <c r="H42" s="5"/>
      <c r="I42" s="5">
        <f t="shared" si="8"/>
        <v>0</v>
      </c>
      <c r="J42" s="5">
        <f t="shared" si="7"/>
        <v>0</v>
      </c>
      <c r="K42" s="5">
        <f t="shared" si="7"/>
        <v>0</v>
      </c>
      <c r="L42" s="5">
        <f t="shared" si="7"/>
        <v>0</v>
      </c>
      <c r="M42" s="5">
        <f t="shared" si="7"/>
        <v>0</v>
      </c>
      <c r="N42" s="5"/>
      <c r="O42" s="27">
        <f>SUMIF(IMPCO_2821001!$A$29:$A$94,$B42,IMPCO_2821001!$K$29:$K$94)*-1</f>
        <v>0</v>
      </c>
      <c r="P42" s="27">
        <f>SUMIF(IMPCO_2821001!$A$95:$A$138,$B42,IMPCO_2821001!$K$95:$K$138)*-1</f>
        <v>0</v>
      </c>
      <c r="Q42" s="27">
        <f>SUMIF(IMPCO_2821001!$A$139:$A$181,$B42,IMPCO_2821001!$K$139:$K$181)*-1</f>
        <v>0</v>
      </c>
      <c r="R42" s="27">
        <f>SUMIF(IMPCO_2821001!$A$3:$A$28,$B42,IMPCO_2821001!$K$3:$K$28)*-1</f>
        <v>0</v>
      </c>
      <c r="S42" s="27">
        <v>0</v>
      </c>
      <c r="T42" s="5"/>
      <c r="U42" s="27">
        <f>SUMIF(IMPCO_2821001!$A$29:$A$94,$B42,IMPCO_2821001!$L$29:$L$94)*-1</f>
        <v>0</v>
      </c>
      <c r="V42" s="27">
        <f>SUMIF(IMPCO_2821001!$A$95:$A$138,$B42,IMPCO_2821001!$L$95:$L$138)*-1</f>
        <v>0</v>
      </c>
      <c r="W42" s="27">
        <f>SUMIF(IMPCO_2821001!$A$139:$A$181,$B42,IMPCO_2821001!$L$139:$L$181)*-1</f>
        <v>0</v>
      </c>
      <c r="X42" s="27">
        <f>SUMIF(IMPCO_2821001!$A$3:$A$28,$B42,IMPCO_2821001!$L$3:$L$28)*-1</f>
        <v>0</v>
      </c>
      <c r="Y42" s="27">
        <v>0</v>
      </c>
    </row>
    <row r="43" spans="1:25" x14ac:dyDescent="0.25">
      <c r="A43" s="16">
        <f t="shared" si="0"/>
        <v>29</v>
      </c>
      <c r="B43" s="1" t="s">
        <v>183</v>
      </c>
      <c r="C43" s="5">
        <f t="shared" si="4"/>
        <v>129147.15000000037</v>
      </c>
      <c r="D43" s="5">
        <f t="shared" si="5"/>
        <v>0.15000000037252903</v>
      </c>
      <c r="E43" s="5"/>
      <c r="F43" s="5"/>
      <c r="G43" s="5">
        <f t="shared" si="6"/>
        <v>64574</v>
      </c>
      <c r="H43" s="5"/>
      <c r="I43" s="5">
        <f t="shared" si="8"/>
        <v>0</v>
      </c>
      <c r="J43" s="5">
        <f t="shared" si="7"/>
        <v>0</v>
      </c>
      <c r="K43" s="5">
        <f t="shared" si="7"/>
        <v>64573.650000000373</v>
      </c>
      <c r="L43" s="5">
        <f t="shared" si="7"/>
        <v>0</v>
      </c>
      <c r="M43" s="5">
        <f t="shared" si="7"/>
        <v>0</v>
      </c>
      <c r="N43" s="5"/>
      <c r="O43" s="27">
        <f>SUMIF(IMPCO_2821001!$A$29:$A$94,$B43,IMPCO_2821001!$K$29:$K$94)*-1</f>
        <v>0</v>
      </c>
      <c r="P43" s="27">
        <f>SUMIF(IMPCO_2821001!$A$95:$A$138,$B43,IMPCO_2821001!$K$95:$K$138)*-1</f>
        <v>0</v>
      </c>
      <c r="Q43" s="27">
        <f>SUMIF(IMPCO_2821001!$A$139:$A$181,$B43,IMPCO_2821001!$K$139:$K$181)*-1</f>
        <v>129147.15000000037</v>
      </c>
      <c r="R43" s="27">
        <f>SUMIF(IMPCO_2821001!$A$3:$A$28,$B43,IMPCO_2821001!$K$3:$K$28)*-1</f>
        <v>0</v>
      </c>
      <c r="S43" s="27">
        <v>0</v>
      </c>
      <c r="T43" s="5"/>
      <c r="U43" s="27">
        <f>SUMIF(IMPCO_2821001!$A$29:$A$94,$B43,IMPCO_2821001!$L$29:$L$94)*-1</f>
        <v>0</v>
      </c>
      <c r="V43" s="27">
        <f>SUMIF(IMPCO_2821001!$A$95:$A$138,$B43,IMPCO_2821001!$L$95:$L$138)*-1</f>
        <v>0</v>
      </c>
      <c r="W43" s="27">
        <f>SUMIF(IMPCO_2821001!$A$139:$A$181,$B43,IMPCO_2821001!$L$139:$L$181)*-1</f>
        <v>0.15000000037252903</v>
      </c>
      <c r="X43" s="27">
        <f>SUMIF(IMPCO_2821001!$A$3:$A$28,$B43,IMPCO_2821001!$L$3:$L$28)*-1</f>
        <v>0</v>
      </c>
      <c r="Y43" s="27">
        <v>0</v>
      </c>
    </row>
    <row r="44" spans="1:25" x14ac:dyDescent="0.25">
      <c r="A44" s="16">
        <f t="shared" si="0"/>
        <v>30</v>
      </c>
      <c r="B44" s="1" t="s">
        <v>186</v>
      </c>
      <c r="C44" s="5">
        <f t="shared" si="4"/>
        <v>0</v>
      </c>
      <c r="D44" s="5">
        <f t="shared" si="5"/>
        <v>0</v>
      </c>
      <c r="E44" s="5"/>
      <c r="F44" s="5"/>
      <c r="G44" s="5">
        <f t="shared" si="6"/>
        <v>0</v>
      </c>
      <c r="H44" s="5"/>
      <c r="I44" s="5">
        <f t="shared" si="8"/>
        <v>0</v>
      </c>
      <c r="J44" s="5">
        <f t="shared" si="7"/>
        <v>0</v>
      </c>
      <c r="K44" s="5">
        <f t="shared" si="7"/>
        <v>0</v>
      </c>
      <c r="L44" s="5">
        <f t="shared" si="7"/>
        <v>0</v>
      </c>
      <c r="M44" s="5">
        <f t="shared" si="7"/>
        <v>0</v>
      </c>
      <c r="N44" s="5"/>
      <c r="O44" s="27">
        <f>SUMIF(IMPCO_2821001!$A$29:$A$94,$B44,IMPCO_2821001!$K$29:$K$94)*-1</f>
        <v>0</v>
      </c>
      <c r="P44" s="27">
        <f>SUMIF(IMPCO_2821001!$A$95:$A$138,$B44,IMPCO_2821001!$K$95:$K$138)*-1</f>
        <v>0</v>
      </c>
      <c r="Q44" s="27">
        <f>SUMIF(IMPCO_2821001!$A$139:$A$181,$B44,IMPCO_2821001!$K$139:$K$181)*-1</f>
        <v>0</v>
      </c>
      <c r="R44" s="27">
        <f>SUMIF(IMPCO_2821001!$A$3:$A$28,$B44,IMPCO_2821001!$K$3:$K$28)*-1</f>
        <v>0</v>
      </c>
      <c r="S44" s="27">
        <v>0</v>
      </c>
      <c r="T44" s="5"/>
      <c r="U44" s="27">
        <f>SUMIF(IMPCO_2821001!$A$29:$A$94,$B44,IMPCO_2821001!$L$29:$L$94)*-1</f>
        <v>0</v>
      </c>
      <c r="V44" s="27">
        <f>SUMIF(IMPCO_2821001!$A$95:$A$138,$B44,IMPCO_2821001!$L$95:$L$138)*-1</f>
        <v>0</v>
      </c>
      <c r="W44" s="27">
        <f>SUMIF(IMPCO_2821001!$A$139:$A$181,$B44,IMPCO_2821001!$L$139:$L$181)*-1</f>
        <v>0</v>
      </c>
      <c r="X44" s="27">
        <f>SUMIF(IMPCO_2821001!$A$3:$A$28,$B44,IMPCO_2821001!$L$3:$L$28)*-1</f>
        <v>0</v>
      </c>
      <c r="Y44" s="27">
        <v>0</v>
      </c>
    </row>
    <row r="45" spans="1:25" x14ac:dyDescent="0.25">
      <c r="A45" s="16">
        <f t="shared" si="0"/>
        <v>31</v>
      </c>
      <c r="B45" s="1" t="s">
        <v>189</v>
      </c>
      <c r="C45" s="5">
        <f t="shared" si="4"/>
        <v>241237</v>
      </c>
      <c r="D45" s="5">
        <f t="shared" si="5"/>
        <v>158585</v>
      </c>
      <c r="E45" s="5"/>
      <c r="F45" s="5"/>
      <c r="G45" s="5">
        <f t="shared" si="6"/>
        <v>199911</v>
      </c>
      <c r="H45" s="5"/>
      <c r="I45" s="5">
        <f t="shared" si="8"/>
        <v>199911</v>
      </c>
      <c r="J45" s="5">
        <f t="shared" si="7"/>
        <v>0</v>
      </c>
      <c r="K45" s="5">
        <f t="shared" si="7"/>
        <v>0</v>
      </c>
      <c r="L45" s="5">
        <f t="shared" si="7"/>
        <v>0</v>
      </c>
      <c r="M45" s="5">
        <f t="shared" si="7"/>
        <v>0</v>
      </c>
      <c r="N45" s="5"/>
      <c r="O45" s="27">
        <f>SUMIF(IMPCO_2821001!$A$29:$A$94,$B45,IMPCO_2821001!$K$29:$K$94)*-1</f>
        <v>241237</v>
      </c>
      <c r="P45" s="27">
        <f>SUMIF(IMPCO_2821001!$A$95:$A$138,$B45,IMPCO_2821001!$K$95:$K$138)*-1</f>
        <v>0</v>
      </c>
      <c r="Q45" s="27">
        <f>SUMIF(IMPCO_2821001!$A$139:$A$181,$B45,IMPCO_2821001!$K$139:$K$181)*-1</f>
        <v>0</v>
      </c>
      <c r="R45" s="27">
        <f>SUMIF(IMPCO_2821001!$A$3:$A$28,$B45,IMPCO_2821001!$K$3:$K$28)*-1</f>
        <v>0</v>
      </c>
      <c r="S45" s="27">
        <v>0</v>
      </c>
      <c r="T45" s="5"/>
      <c r="U45" s="27">
        <f>SUMIF(IMPCO_2821001!$A$29:$A$94,$B45,IMPCO_2821001!$L$29:$L$94)*-1</f>
        <v>158585</v>
      </c>
      <c r="V45" s="27">
        <f>SUMIF(IMPCO_2821001!$A$95:$A$138,$B45,IMPCO_2821001!$L$95:$L$138)*-1</f>
        <v>0</v>
      </c>
      <c r="W45" s="27">
        <f>SUMIF(IMPCO_2821001!$A$139:$A$181,$B45,IMPCO_2821001!$L$139:$L$181)*-1</f>
        <v>0</v>
      </c>
      <c r="X45" s="27">
        <f>SUMIF(IMPCO_2821001!$A$3:$A$28,$B45,IMPCO_2821001!$L$3:$L$28)*-1</f>
        <v>0</v>
      </c>
      <c r="Y45" s="27">
        <v>0</v>
      </c>
    </row>
    <row r="46" spans="1:25" x14ac:dyDescent="0.25">
      <c r="A46" s="16">
        <f t="shared" si="0"/>
        <v>32</v>
      </c>
      <c r="B46" s="1" t="s">
        <v>192</v>
      </c>
      <c r="C46" s="5">
        <f t="shared" si="4"/>
        <v>9.9999997764825821E-3</v>
      </c>
      <c r="D46" s="5">
        <f t="shared" si="5"/>
        <v>9.9999997764825821E-3</v>
      </c>
      <c r="E46" s="5"/>
      <c r="F46" s="5"/>
      <c r="G46" s="5">
        <f t="shared" si="6"/>
        <v>0</v>
      </c>
      <c r="H46" s="5"/>
      <c r="I46" s="5">
        <f t="shared" si="8"/>
        <v>0</v>
      </c>
      <c r="J46" s="5">
        <f t="shared" si="7"/>
        <v>0</v>
      </c>
      <c r="K46" s="5">
        <f t="shared" si="7"/>
        <v>9.9999997764825821E-3</v>
      </c>
      <c r="L46" s="5">
        <f t="shared" si="7"/>
        <v>0</v>
      </c>
      <c r="M46" s="5">
        <f t="shared" si="7"/>
        <v>0</v>
      </c>
      <c r="N46" s="5"/>
      <c r="O46" s="27">
        <f>SUMIF(IMPCO_2821001!$A$29:$A$94,$B46,IMPCO_2821001!$K$29:$K$94)*-1</f>
        <v>0</v>
      </c>
      <c r="P46" s="27">
        <f>SUMIF(IMPCO_2821001!$A$95:$A$138,$B46,IMPCO_2821001!$K$95:$K$138)*-1</f>
        <v>0</v>
      </c>
      <c r="Q46" s="27">
        <f>SUMIF(IMPCO_2821001!$A$139:$A$181,$B46,IMPCO_2821001!$K$139:$K$181)*-1</f>
        <v>9.9999997764825821E-3</v>
      </c>
      <c r="R46" s="27">
        <f>SUMIF(IMPCO_2821001!$A$3:$A$28,$B46,IMPCO_2821001!$K$3:$K$28)*-1</f>
        <v>0</v>
      </c>
      <c r="S46" s="27">
        <v>0</v>
      </c>
      <c r="T46" s="5"/>
      <c r="U46" s="27">
        <f>SUMIF(IMPCO_2821001!$A$29:$A$94,$B46,IMPCO_2821001!$L$29:$L$94)*-1</f>
        <v>0</v>
      </c>
      <c r="V46" s="27">
        <f>SUMIF(IMPCO_2821001!$A$95:$A$138,$B46,IMPCO_2821001!$L$95:$L$138)*-1</f>
        <v>0</v>
      </c>
      <c r="W46" s="27">
        <f>SUMIF(IMPCO_2821001!$A$139:$A$181,$B46,IMPCO_2821001!$L$139:$L$181)*-1</f>
        <v>9.9999997764825821E-3</v>
      </c>
      <c r="X46" s="27">
        <f>SUMIF(IMPCO_2821001!$A$3:$A$28,$B46,IMPCO_2821001!$L$3:$L$28)*-1</f>
        <v>0</v>
      </c>
      <c r="Y46" s="27">
        <v>0</v>
      </c>
    </row>
    <row r="47" spans="1:25" x14ac:dyDescent="0.25">
      <c r="A47" s="16">
        <f t="shared" si="0"/>
        <v>33</v>
      </c>
      <c r="B47" s="1" t="s">
        <v>195</v>
      </c>
      <c r="C47" s="5">
        <f t="shared" si="4"/>
        <v>0</v>
      </c>
      <c r="D47" s="5">
        <f t="shared" si="5"/>
        <v>0</v>
      </c>
      <c r="E47" s="5"/>
      <c r="F47" s="5"/>
      <c r="G47" s="5">
        <f t="shared" si="6"/>
        <v>0</v>
      </c>
      <c r="H47" s="5"/>
      <c r="I47" s="5">
        <f t="shared" si="8"/>
        <v>0</v>
      </c>
      <c r="J47" s="5">
        <f t="shared" si="7"/>
        <v>0</v>
      </c>
      <c r="K47" s="5">
        <f t="shared" si="7"/>
        <v>0</v>
      </c>
      <c r="L47" s="5">
        <f t="shared" si="7"/>
        <v>0</v>
      </c>
      <c r="M47" s="5">
        <f t="shared" si="7"/>
        <v>0</v>
      </c>
      <c r="N47" s="5"/>
      <c r="O47" s="27">
        <f>SUMIF(IMPCO_2821001!$A$29:$A$94,$B47,IMPCO_2821001!$K$29:$K$94)*-1</f>
        <v>0</v>
      </c>
      <c r="P47" s="27">
        <f>SUMIF(IMPCO_2821001!$A$95:$A$138,$B47,IMPCO_2821001!$K$95:$K$138)*-1</f>
        <v>0</v>
      </c>
      <c r="Q47" s="27">
        <f>SUMIF(IMPCO_2821001!$A$139:$A$181,$B47,IMPCO_2821001!$K$139:$K$181)*-1</f>
        <v>0</v>
      </c>
      <c r="R47" s="27">
        <f>SUMIF(IMPCO_2821001!$A$3:$A$28,$B47,IMPCO_2821001!$K$3:$K$28)*-1</f>
        <v>0</v>
      </c>
      <c r="S47" s="27">
        <v>0</v>
      </c>
      <c r="T47" s="5"/>
      <c r="U47" s="27">
        <f>SUMIF(IMPCO_2821001!$A$29:$A$94,$B47,IMPCO_2821001!$L$29:$L$94)*-1</f>
        <v>0</v>
      </c>
      <c r="V47" s="27">
        <f>SUMIF(IMPCO_2821001!$A$95:$A$138,$B47,IMPCO_2821001!$L$95:$L$138)*-1</f>
        <v>0</v>
      </c>
      <c r="W47" s="27">
        <f>SUMIF(IMPCO_2821001!$A$139:$A$181,$B47,IMPCO_2821001!$L$139:$L$181)*-1</f>
        <v>0</v>
      </c>
      <c r="X47" s="27">
        <f>SUMIF(IMPCO_2821001!$A$3:$A$28,$B47,IMPCO_2821001!$L$3:$L$28)*-1</f>
        <v>0</v>
      </c>
      <c r="Y47" s="27">
        <v>0</v>
      </c>
    </row>
    <row r="48" spans="1:25" x14ac:dyDescent="0.25">
      <c r="A48" s="16">
        <f t="shared" si="0"/>
        <v>34</v>
      </c>
      <c r="B48" s="3" t="s">
        <v>198</v>
      </c>
      <c r="C48" s="5">
        <f t="shared" si="4"/>
        <v>0</v>
      </c>
      <c r="D48" s="5">
        <f t="shared" si="5"/>
        <v>0</v>
      </c>
      <c r="E48" s="5"/>
      <c r="F48" s="5"/>
      <c r="G48" s="5">
        <f t="shared" si="6"/>
        <v>0</v>
      </c>
      <c r="H48" s="5"/>
      <c r="I48" s="5">
        <f t="shared" si="8"/>
        <v>0</v>
      </c>
      <c r="J48" s="5">
        <f t="shared" si="7"/>
        <v>0</v>
      </c>
      <c r="K48" s="5">
        <f t="shared" si="7"/>
        <v>0</v>
      </c>
      <c r="L48" s="5">
        <f t="shared" si="7"/>
        <v>0</v>
      </c>
      <c r="M48" s="5">
        <f t="shared" si="7"/>
        <v>0</v>
      </c>
      <c r="N48" s="5"/>
      <c r="O48" s="27">
        <f>SUMIF(IMPCO_2821001!$A$29:$A$94,$B48,IMPCO_2821001!$K$29:$K$94)*-1</f>
        <v>0</v>
      </c>
      <c r="P48" s="27">
        <f>SUMIF(IMPCO_2821001!$A$95:$A$138,$B48,IMPCO_2821001!$K$95:$K$138)*-1</f>
        <v>0</v>
      </c>
      <c r="Q48" s="27">
        <f>SUMIF(IMPCO_2821001!$A$139:$A$181,$B48,IMPCO_2821001!$K$139:$K$181)*-1</f>
        <v>0</v>
      </c>
      <c r="R48" s="27">
        <f>SUMIF(IMPCO_2821001!$A$3:$A$28,$B48,IMPCO_2821001!$K$3:$K$28)*-1</f>
        <v>0</v>
      </c>
      <c r="S48" s="27">
        <v>0</v>
      </c>
      <c r="T48" s="5"/>
      <c r="U48" s="27">
        <f>SUMIF(IMPCO_2821001!$A$29:$A$94,$B48,IMPCO_2821001!$L$29:$L$94)*-1</f>
        <v>0</v>
      </c>
      <c r="V48" s="27">
        <f>SUMIF(IMPCO_2821001!$A$95:$A$138,$B48,IMPCO_2821001!$L$95:$L$138)*-1</f>
        <v>0</v>
      </c>
      <c r="W48" s="27">
        <f>SUMIF(IMPCO_2821001!$A$139:$A$181,$B48,IMPCO_2821001!$L$139:$L$181)*-1</f>
        <v>0</v>
      </c>
      <c r="X48" s="27">
        <f>SUMIF(IMPCO_2821001!$A$3:$A$28,$B48,IMPCO_2821001!$L$3:$L$28)*-1</f>
        <v>0</v>
      </c>
      <c r="Y48" s="27">
        <v>0</v>
      </c>
    </row>
    <row r="49" spans="1:25" x14ac:dyDescent="0.25">
      <c r="A49" s="16">
        <f t="shared" si="0"/>
        <v>35</v>
      </c>
      <c r="B49" s="1" t="s">
        <v>201</v>
      </c>
      <c r="C49" s="5">
        <f t="shared" si="4"/>
        <v>7478</v>
      </c>
      <c r="D49" s="5">
        <f t="shared" si="5"/>
        <v>3739</v>
      </c>
      <c r="E49" s="5"/>
      <c r="F49" s="5"/>
      <c r="G49" s="5">
        <f t="shared" si="6"/>
        <v>5609</v>
      </c>
      <c r="H49" s="5"/>
      <c r="I49" s="5">
        <f t="shared" si="8"/>
        <v>5608.5</v>
      </c>
      <c r="J49" s="5">
        <f t="shared" si="7"/>
        <v>0</v>
      </c>
      <c r="K49" s="5">
        <f t="shared" si="7"/>
        <v>0</v>
      </c>
      <c r="L49" s="5">
        <f t="shared" si="7"/>
        <v>0</v>
      </c>
      <c r="M49" s="5">
        <f t="shared" si="7"/>
        <v>0</v>
      </c>
      <c r="N49" s="5"/>
      <c r="O49" s="27">
        <f>SUMIF(IMPCO_2821001!$A$29:$A$94,$B49,IMPCO_2821001!$K$29:$K$94)*-1</f>
        <v>7478</v>
      </c>
      <c r="P49" s="27">
        <f>SUMIF(IMPCO_2821001!$A$95:$A$138,$B49,IMPCO_2821001!$K$95:$K$138)*-1</f>
        <v>0</v>
      </c>
      <c r="Q49" s="27">
        <f>SUMIF(IMPCO_2821001!$A$139:$A$181,$B49,IMPCO_2821001!$K$139:$K$181)*-1</f>
        <v>0</v>
      </c>
      <c r="R49" s="27">
        <f>SUMIF(IMPCO_2821001!$A$3:$A$28,$B49,IMPCO_2821001!$K$3:$K$28)*-1</f>
        <v>0</v>
      </c>
      <c r="S49" s="27">
        <v>0</v>
      </c>
      <c r="T49" s="5"/>
      <c r="U49" s="27">
        <f>SUMIF(IMPCO_2821001!$A$29:$A$94,$B49,IMPCO_2821001!$L$29:$L$94)*-1</f>
        <v>3739</v>
      </c>
      <c r="V49" s="27">
        <f>SUMIF(IMPCO_2821001!$A$95:$A$138,$B49,IMPCO_2821001!$L$95:$L$138)*-1</f>
        <v>0</v>
      </c>
      <c r="W49" s="27">
        <f>SUMIF(IMPCO_2821001!$A$139:$A$181,$B49,IMPCO_2821001!$L$139:$L$181)*-1</f>
        <v>0</v>
      </c>
      <c r="X49" s="27">
        <f>SUMIF(IMPCO_2821001!$A$3:$A$28,$B49,IMPCO_2821001!$L$3:$L$28)*-1</f>
        <v>0</v>
      </c>
      <c r="Y49" s="27">
        <v>0</v>
      </c>
    </row>
    <row r="50" spans="1:25" x14ac:dyDescent="0.25">
      <c r="A50" s="16">
        <f t="shared" si="0"/>
        <v>36</v>
      </c>
      <c r="B50" s="1" t="s">
        <v>204</v>
      </c>
      <c r="C50" s="5">
        <f t="shared" si="4"/>
        <v>23930</v>
      </c>
      <c r="D50" s="5">
        <f t="shared" si="5"/>
        <v>11965</v>
      </c>
      <c r="E50" s="5"/>
      <c r="F50" s="5"/>
      <c r="G50" s="5">
        <f t="shared" si="6"/>
        <v>17948</v>
      </c>
      <c r="H50" s="5"/>
      <c r="I50" s="5">
        <f t="shared" si="8"/>
        <v>17947.5</v>
      </c>
      <c r="J50" s="5">
        <f t="shared" si="7"/>
        <v>0</v>
      </c>
      <c r="K50" s="5">
        <f t="shared" si="7"/>
        <v>0</v>
      </c>
      <c r="L50" s="5">
        <f t="shared" si="7"/>
        <v>0</v>
      </c>
      <c r="M50" s="5">
        <f t="shared" si="7"/>
        <v>0</v>
      </c>
      <c r="N50" s="5"/>
      <c r="O50" s="27">
        <f>SUMIF(IMPCO_2821001!$A$29:$A$94,$B50,IMPCO_2821001!$K$29:$K$94)*-1</f>
        <v>23930</v>
      </c>
      <c r="P50" s="27">
        <f>SUMIF(IMPCO_2821001!$A$95:$A$138,$B50,IMPCO_2821001!$K$95:$K$138)*-1</f>
        <v>0</v>
      </c>
      <c r="Q50" s="27">
        <f>SUMIF(IMPCO_2821001!$A$139:$A$181,$B50,IMPCO_2821001!$K$139:$K$181)*-1</f>
        <v>0</v>
      </c>
      <c r="R50" s="27">
        <f>SUMIF(IMPCO_2821001!$A$3:$A$28,$B50,IMPCO_2821001!$K$3:$K$28)*-1</f>
        <v>0</v>
      </c>
      <c r="S50" s="27">
        <v>0</v>
      </c>
      <c r="T50" s="5"/>
      <c r="U50" s="27">
        <f>SUMIF(IMPCO_2821001!$A$29:$A$94,$B50,IMPCO_2821001!$L$29:$L$94)*-1</f>
        <v>11965</v>
      </c>
      <c r="V50" s="27">
        <f>SUMIF(IMPCO_2821001!$A$95:$A$138,$B50,IMPCO_2821001!$L$95:$L$138)*-1</f>
        <v>0</v>
      </c>
      <c r="W50" s="27">
        <f>SUMIF(IMPCO_2821001!$A$139:$A$181,$B50,IMPCO_2821001!$L$139:$L$181)*-1</f>
        <v>0</v>
      </c>
      <c r="X50" s="27">
        <f>SUMIF(IMPCO_2821001!$A$3:$A$28,$B50,IMPCO_2821001!$L$3:$L$28)*-1</f>
        <v>0</v>
      </c>
      <c r="Y50" s="27">
        <v>0</v>
      </c>
    </row>
    <row r="51" spans="1:25" x14ac:dyDescent="0.25">
      <c r="A51" s="16">
        <f t="shared" si="0"/>
        <v>37</v>
      </c>
      <c r="B51" s="85" t="s">
        <v>207</v>
      </c>
      <c r="C51" s="5">
        <f t="shared" si="4"/>
        <v>0</v>
      </c>
      <c r="D51" s="5">
        <f t="shared" si="5"/>
        <v>0</v>
      </c>
      <c r="E51" s="5"/>
      <c r="F51" s="5"/>
      <c r="G51" s="5">
        <f t="shared" si="6"/>
        <v>0</v>
      </c>
      <c r="H51" s="5"/>
      <c r="I51" s="5">
        <f t="shared" si="8"/>
        <v>0</v>
      </c>
      <c r="J51" s="5">
        <f t="shared" si="7"/>
        <v>0</v>
      </c>
      <c r="K51" s="5">
        <f t="shared" si="7"/>
        <v>0</v>
      </c>
      <c r="L51" s="5">
        <f t="shared" si="7"/>
        <v>0</v>
      </c>
      <c r="M51" s="5">
        <f t="shared" si="7"/>
        <v>0</v>
      </c>
      <c r="N51" s="5"/>
      <c r="O51" s="27">
        <f>SUMIF(IMPCO_2821001!$A$29:$A$94,$B51,IMPCO_2821001!$K$29:$K$94)*-1</f>
        <v>0</v>
      </c>
      <c r="P51" s="27">
        <f>SUMIF(IMPCO_2821001!$A$95:$A$138,$B51,IMPCO_2821001!$K$95:$K$138)*-1</f>
        <v>0</v>
      </c>
      <c r="Q51" s="27">
        <f>SUMIF(IMPCO_2821001!$A$139:$A$181,$B51,IMPCO_2821001!$K$139:$K$181)*-1</f>
        <v>0</v>
      </c>
      <c r="R51" s="27">
        <f>SUMIF(IMPCO_2821001!$A$3:$A$28,$B51,IMPCO_2821001!$K$3:$K$28)*-1</f>
        <v>0</v>
      </c>
      <c r="S51" s="27">
        <v>0</v>
      </c>
      <c r="T51" s="5"/>
      <c r="U51" s="27">
        <f>SUMIF(IMPCO_2821001!$A$29:$A$94,$B51,IMPCO_2821001!$L$29:$L$94)*-1</f>
        <v>0</v>
      </c>
      <c r="V51" s="27">
        <f>SUMIF(IMPCO_2821001!$A$95:$A$138,$B51,IMPCO_2821001!$L$95:$L$138)*-1</f>
        <v>0</v>
      </c>
      <c r="W51" s="27">
        <f>SUMIF(IMPCO_2821001!$A$139:$A$181,$B51,IMPCO_2821001!$L$139:$L$181)*-1</f>
        <v>0</v>
      </c>
      <c r="X51" s="27">
        <f>SUMIF(IMPCO_2821001!$A$3:$A$28,$B51,IMPCO_2821001!$L$3:$L$28)*-1</f>
        <v>0</v>
      </c>
      <c r="Y51" s="27">
        <v>0</v>
      </c>
    </row>
    <row r="52" spans="1:25" x14ac:dyDescent="0.25">
      <c r="A52" s="16">
        <f t="shared" si="0"/>
        <v>38</v>
      </c>
      <c r="B52" s="85" t="s">
        <v>210</v>
      </c>
      <c r="C52" s="5">
        <f t="shared" si="4"/>
        <v>0</v>
      </c>
      <c r="D52" s="5">
        <f t="shared" si="5"/>
        <v>0</v>
      </c>
      <c r="E52" s="5"/>
      <c r="F52" s="5"/>
      <c r="G52" s="5">
        <f t="shared" si="6"/>
        <v>0</v>
      </c>
      <c r="H52" s="5"/>
      <c r="I52" s="5">
        <f t="shared" si="8"/>
        <v>0</v>
      </c>
      <c r="J52" s="5">
        <f t="shared" si="7"/>
        <v>0</v>
      </c>
      <c r="K52" s="5">
        <f t="shared" si="7"/>
        <v>0</v>
      </c>
      <c r="L52" s="5">
        <f t="shared" si="7"/>
        <v>0</v>
      </c>
      <c r="M52" s="5">
        <f t="shared" si="7"/>
        <v>0</v>
      </c>
      <c r="N52" s="5"/>
      <c r="O52" s="27">
        <f>SUMIF(IMPCO_2821001!$A$29:$A$94,$B52,IMPCO_2821001!$K$29:$K$94)*-1</f>
        <v>0</v>
      </c>
      <c r="P52" s="27">
        <f>SUMIF(IMPCO_2821001!$A$95:$A$138,$B52,IMPCO_2821001!$K$95:$K$138)*-1</f>
        <v>0</v>
      </c>
      <c r="Q52" s="27">
        <f>SUMIF(IMPCO_2821001!$A$139:$A$181,$B52,IMPCO_2821001!$K$139:$K$181)*-1</f>
        <v>0</v>
      </c>
      <c r="R52" s="27">
        <f>SUMIF(IMPCO_2821001!$A$3:$A$28,$B52,IMPCO_2821001!$K$3:$K$28)*-1</f>
        <v>0</v>
      </c>
      <c r="S52" s="27">
        <v>0</v>
      </c>
      <c r="T52" s="5"/>
      <c r="U52" s="27">
        <f>SUMIF(IMPCO_2821001!$A$29:$A$94,$B52,IMPCO_2821001!$L$29:$L$94)*-1</f>
        <v>0</v>
      </c>
      <c r="V52" s="27">
        <f>SUMIF(IMPCO_2821001!$A$95:$A$138,$B52,IMPCO_2821001!$L$95:$L$138)*-1</f>
        <v>0</v>
      </c>
      <c r="W52" s="27">
        <f>SUMIF(IMPCO_2821001!$A$139:$A$181,$B52,IMPCO_2821001!$L$139:$L$181)*-1</f>
        <v>0</v>
      </c>
      <c r="X52" s="27">
        <f>SUMIF(IMPCO_2821001!$A$3:$A$28,$B52,IMPCO_2821001!$L$3:$L$28)*-1</f>
        <v>0</v>
      </c>
      <c r="Y52" s="27">
        <v>0</v>
      </c>
    </row>
    <row r="53" spans="1:25" x14ac:dyDescent="0.25">
      <c r="A53" s="16">
        <f t="shared" si="0"/>
        <v>39</v>
      </c>
      <c r="B53" s="85" t="s">
        <v>213</v>
      </c>
      <c r="C53" s="5">
        <f t="shared" si="4"/>
        <v>23918</v>
      </c>
      <c r="D53" s="5">
        <f t="shared" si="5"/>
        <v>0</v>
      </c>
      <c r="E53" s="5"/>
      <c r="F53" s="5"/>
      <c r="G53" s="5">
        <f t="shared" ref="G53:G82" si="9">ROUND(SUM(C53:F53)/2,0)</f>
        <v>11959</v>
      </c>
      <c r="H53" s="5"/>
      <c r="I53" s="5">
        <f t="shared" si="8"/>
        <v>0</v>
      </c>
      <c r="J53" s="5">
        <f t="shared" si="7"/>
        <v>0</v>
      </c>
      <c r="K53" s="5">
        <f t="shared" si="7"/>
        <v>11959</v>
      </c>
      <c r="L53" s="5">
        <f t="shared" si="7"/>
        <v>0</v>
      </c>
      <c r="M53" s="5">
        <f t="shared" si="7"/>
        <v>0</v>
      </c>
      <c r="N53" s="5"/>
      <c r="O53" s="27">
        <f>SUMIF(IMPCO_2821001!$A$29:$A$94,$B53,IMPCO_2821001!$K$29:$K$94)*-1</f>
        <v>0</v>
      </c>
      <c r="P53" s="27">
        <f>SUMIF(IMPCO_2821001!$A$95:$A$138,$B53,IMPCO_2821001!$K$95:$K$138)*-1</f>
        <v>0</v>
      </c>
      <c r="Q53" s="27">
        <f>SUMIF(IMPCO_2821001!$A$139:$A$181,$B53,IMPCO_2821001!$K$139:$K$181)*-1</f>
        <v>23918</v>
      </c>
      <c r="R53" s="27">
        <f>SUMIF(IMPCO_2821001!$A$3:$A$28,$B53,IMPCO_2821001!$K$3:$K$28)*-1</f>
        <v>0</v>
      </c>
      <c r="S53" s="27">
        <v>0</v>
      </c>
      <c r="T53" s="5"/>
      <c r="U53" s="27">
        <f>SUMIF(IMPCO_2821001!$A$29:$A$94,$B53,IMPCO_2821001!$L$29:$L$94)*-1</f>
        <v>0</v>
      </c>
      <c r="V53" s="27">
        <f>SUMIF(IMPCO_2821001!$A$95:$A$138,$B53,IMPCO_2821001!$L$95:$L$138)*-1</f>
        <v>0</v>
      </c>
      <c r="W53" s="27">
        <f>SUMIF(IMPCO_2821001!$A$139:$A$181,$B53,IMPCO_2821001!$L$139:$L$181)*-1</f>
        <v>0</v>
      </c>
      <c r="X53" s="27">
        <f>SUMIF(IMPCO_2821001!$A$3:$A$28,$B53,IMPCO_2821001!$L$3:$L$28)*-1</f>
        <v>0</v>
      </c>
      <c r="Y53" s="27">
        <v>0</v>
      </c>
    </row>
    <row r="54" spans="1:25" x14ac:dyDescent="0.25">
      <c r="A54" s="16">
        <f t="shared" si="0"/>
        <v>40</v>
      </c>
      <c r="B54" s="85" t="s">
        <v>216</v>
      </c>
      <c r="C54" s="5">
        <f t="shared" si="4"/>
        <v>0</v>
      </c>
      <c r="D54" s="5">
        <f t="shared" si="5"/>
        <v>0</v>
      </c>
      <c r="E54" s="5"/>
      <c r="F54" s="5"/>
      <c r="G54" s="5">
        <f t="shared" si="9"/>
        <v>0</v>
      </c>
      <c r="H54" s="5"/>
      <c r="I54" s="5">
        <f t="shared" si="8"/>
        <v>0</v>
      </c>
      <c r="J54" s="5">
        <f t="shared" si="7"/>
        <v>0</v>
      </c>
      <c r="K54" s="5">
        <f t="shared" si="7"/>
        <v>0</v>
      </c>
      <c r="L54" s="5">
        <f t="shared" si="7"/>
        <v>0</v>
      </c>
      <c r="M54" s="5">
        <f t="shared" si="7"/>
        <v>0</v>
      </c>
      <c r="N54" s="5"/>
      <c r="O54" s="27">
        <f>SUMIF(IMPCO_2821001!$A$29:$A$94,$B54,IMPCO_2821001!$K$29:$K$94)*-1</f>
        <v>0</v>
      </c>
      <c r="P54" s="27">
        <f>SUMIF(IMPCO_2821001!$A$95:$A$138,$B54,IMPCO_2821001!$K$95:$K$138)*-1</f>
        <v>0</v>
      </c>
      <c r="Q54" s="27">
        <f>SUMIF(IMPCO_2821001!$A$139:$A$181,$B54,IMPCO_2821001!$K$139:$K$181)*-1</f>
        <v>0</v>
      </c>
      <c r="R54" s="27">
        <f>SUMIF(IMPCO_2821001!$A$3:$A$28,$B54,IMPCO_2821001!$K$3:$K$28)*-1</f>
        <v>0</v>
      </c>
      <c r="S54" s="27">
        <v>0</v>
      </c>
      <c r="T54" s="5"/>
      <c r="U54" s="27">
        <f>SUMIF(IMPCO_2821001!$A$29:$A$94,$B54,IMPCO_2821001!$L$29:$L$94)*-1</f>
        <v>0</v>
      </c>
      <c r="V54" s="27">
        <f>SUMIF(IMPCO_2821001!$A$95:$A$138,$B54,IMPCO_2821001!$L$95:$L$138)*-1</f>
        <v>0</v>
      </c>
      <c r="W54" s="27">
        <f>SUMIF(IMPCO_2821001!$A$139:$A$181,$B54,IMPCO_2821001!$L$139:$L$181)*-1</f>
        <v>0</v>
      </c>
      <c r="X54" s="27">
        <f>SUMIF(IMPCO_2821001!$A$3:$A$28,$B54,IMPCO_2821001!$L$3:$L$28)*-1</f>
        <v>0</v>
      </c>
      <c r="Y54" s="27">
        <v>0</v>
      </c>
    </row>
    <row r="55" spans="1:25" x14ac:dyDescent="0.25">
      <c r="A55" s="16">
        <f t="shared" si="0"/>
        <v>41</v>
      </c>
      <c r="B55" s="85" t="s">
        <v>219</v>
      </c>
      <c r="C55" s="5">
        <f t="shared" si="4"/>
        <v>680</v>
      </c>
      <c r="D55" s="5">
        <f t="shared" si="5"/>
        <v>447</v>
      </c>
      <c r="E55" s="5"/>
      <c r="F55" s="5"/>
      <c r="G55" s="5">
        <f t="shared" si="9"/>
        <v>564</v>
      </c>
      <c r="H55" s="5"/>
      <c r="I55" s="5">
        <f t="shared" si="8"/>
        <v>563.5</v>
      </c>
      <c r="J55" s="5">
        <f t="shared" si="7"/>
        <v>0</v>
      </c>
      <c r="K55" s="5">
        <f t="shared" si="7"/>
        <v>0</v>
      </c>
      <c r="L55" s="5">
        <f t="shared" si="7"/>
        <v>0</v>
      </c>
      <c r="M55" s="5">
        <f t="shared" si="7"/>
        <v>0</v>
      </c>
      <c r="N55" s="5"/>
      <c r="O55" s="27">
        <f>SUMIF(IMPCO_2821001!$A$29:$A$94,$B55,IMPCO_2821001!$K$29:$K$94)*-1</f>
        <v>680</v>
      </c>
      <c r="P55" s="27">
        <f>SUMIF(IMPCO_2821001!$A$95:$A$138,$B55,IMPCO_2821001!$K$95:$K$138)*-1</f>
        <v>0</v>
      </c>
      <c r="Q55" s="27">
        <f>SUMIF(IMPCO_2821001!$A$139:$A$181,$B55,IMPCO_2821001!$K$139:$K$181)*-1</f>
        <v>0</v>
      </c>
      <c r="R55" s="27">
        <f>SUMIF(IMPCO_2821001!$A$3:$A$28,$B55,IMPCO_2821001!$K$3:$K$28)*-1</f>
        <v>0</v>
      </c>
      <c r="S55" s="27">
        <v>0</v>
      </c>
      <c r="T55" s="5"/>
      <c r="U55" s="27">
        <f>SUMIF(IMPCO_2821001!$A$29:$A$94,$B55,IMPCO_2821001!$L$29:$L$94)*-1</f>
        <v>447</v>
      </c>
      <c r="V55" s="27">
        <f>SUMIF(IMPCO_2821001!$A$95:$A$138,$B55,IMPCO_2821001!$L$95:$L$138)*-1</f>
        <v>0</v>
      </c>
      <c r="W55" s="27">
        <f>SUMIF(IMPCO_2821001!$A$139:$A$181,$B55,IMPCO_2821001!$L$139:$L$181)*-1</f>
        <v>0</v>
      </c>
      <c r="X55" s="27">
        <f>SUMIF(IMPCO_2821001!$A$3:$A$28,$B55,IMPCO_2821001!$L$3:$L$28)*-1</f>
        <v>0</v>
      </c>
      <c r="Y55" s="27">
        <v>0</v>
      </c>
    </row>
    <row r="56" spans="1:25" x14ac:dyDescent="0.25">
      <c r="A56" s="16">
        <f t="shared" si="0"/>
        <v>42</v>
      </c>
      <c r="B56" s="85" t="s">
        <v>222</v>
      </c>
      <c r="C56" s="5">
        <f t="shared" si="4"/>
        <v>0</v>
      </c>
      <c r="D56" s="5">
        <f t="shared" si="5"/>
        <v>0</v>
      </c>
      <c r="E56" s="5"/>
      <c r="F56" s="5"/>
      <c r="G56" s="5">
        <f t="shared" si="9"/>
        <v>0</v>
      </c>
      <c r="H56" s="5"/>
      <c r="I56" s="5">
        <f t="shared" si="8"/>
        <v>0</v>
      </c>
      <c r="J56" s="5">
        <f t="shared" si="7"/>
        <v>0</v>
      </c>
      <c r="K56" s="5">
        <f t="shared" si="7"/>
        <v>0</v>
      </c>
      <c r="L56" s="5">
        <f t="shared" si="7"/>
        <v>0</v>
      </c>
      <c r="M56" s="5">
        <f t="shared" si="7"/>
        <v>0</v>
      </c>
      <c r="N56" s="5"/>
      <c r="O56" s="27">
        <f>SUMIF(IMPCO_2821001!$A$29:$A$94,$B56,IMPCO_2821001!$K$29:$K$94)*-1</f>
        <v>0</v>
      </c>
      <c r="P56" s="27">
        <f>SUMIF(IMPCO_2821001!$A$95:$A$138,$B56,IMPCO_2821001!$K$95:$K$138)*-1</f>
        <v>0</v>
      </c>
      <c r="Q56" s="27">
        <f>SUMIF(IMPCO_2821001!$A$139:$A$181,$B56,IMPCO_2821001!$K$139:$K$181)*-1</f>
        <v>0</v>
      </c>
      <c r="R56" s="27">
        <f>SUMIF(IMPCO_2821001!$A$3:$A$28,$B56,IMPCO_2821001!$K$3:$K$28)*-1</f>
        <v>0</v>
      </c>
      <c r="S56" s="27">
        <v>0</v>
      </c>
      <c r="T56" s="5"/>
      <c r="U56" s="27">
        <f>SUMIF(IMPCO_2821001!$A$29:$A$94,$B56,IMPCO_2821001!$L$29:$L$94)*-1</f>
        <v>0</v>
      </c>
      <c r="V56" s="27">
        <f>SUMIF(IMPCO_2821001!$A$95:$A$138,$B56,IMPCO_2821001!$L$95:$L$138)*-1</f>
        <v>0</v>
      </c>
      <c r="W56" s="27">
        <f>SUMIF(IMPCO_2821001!$A$139:$A$181,$B56,IMPCO_2821001!$L$139:$L$181)*-1</f>
        <v>0</v>
      </c>
      <c r="X56" s="27">
        <f>SUMIF(IMPCO_2821001!$A$3:$A$28,$B56,IMPCO_2821001!$L$3:$L$28)*-1</f>
        <v>0</v>
      </c>
      <c r="Y56" s="27">
        <v>0</v>
      </c>
    </row>
    <row r="57" spans="1:25" x14ac:dyDescent="0.25">
      <c r="A57" s="16">
        <f t="shared" si="0"/>
        <v>43</v>
      </c>
      <c r="B57" s="85" t="s">
        <v>225</v>
      </c>
      <c r="C57" s="5">
        <f t="shared" si="4"/>
        <v>0</v>
      </c>
      <c r="D57" s="5">
        <f t="shared" si="5"/>
        <v>0</v>
      </c>
      <c r="E57" s="5"/>
      <c r="F57" s="5"/>
      <c r="G57" s="5">
        <f t="shared" si="9"/>
        <v>0</v>
      </c>
      <c r="H57" s="5"/>
      <c r="I57" s="5">
        <f t="shared" si="8"/>
        <v>0</v>
      </c>
      <c r="J57" s="5">
        <f t="shared" si="7"/>
        <v>0</v>
      </c>
      <c r="K57" s="5">
        <f t="shared" si="7"/>
        <v>0</v>
      </c>
      <c r="L57" s="5">
        <f t="shared" si="7"/>
        <v>0</v>
      </c>
      <c r="M57" s="5">
        <f t="shared" si="7"/>
        <v>0</v>
      </c>
      <c r="N57" s="5"/>
      <c r="O57" s="27">
        <f>SUMIF(IMPCO_2821001!$A$29:$A$94,$B57,IMPCO_2821001!$K$29:$K$94)*-1</f>
        <v>0</v>
      </c>
      <c r="P57" s="27">
        <f>SUMIF(IMPCO_2821001!$A$95:$A$138,$B57,IMPCO_2821001!$K$95:$K$138)*-1</f>
        <v>0</v>
      </c>
      <c r="Q57" s="27">
        <f>SUMIF(IMPCO_2821001!$A$139:$A$181,$B57,IMPCO_2821001!$K$139:$K$181)*-1</f>
        <v>0</v>
      </c>
      <c r="R57" s="27">
        <f>SUMIF(IMPCO_2821001!$A$3:$A$28,$B57,IMPCO_2821001!$K$3:$K$28)*-1</f>
        <v>0</v>
      </c>
      <c r="S57" s="27">
        <v>0</v>
      </c>
      <c r="T57" s="5"/>
      <c r="U57" s="27">
        <f>SUMIF(IMPCO_2821001!$A$29:$A$94,$B57,IMPCO_2821001!$L$29:$L$94)*-1</f>
        <v>0</v>
      </c>
      <c r="V57" s="27">
        <f>SUMIF(IMPCO_2821001!$A$95:$A$138,$B57,IMPCO_2821001!$L$95:$L$138)*-1</f>
        <v>0</v>
      </c>
      <c r="W57" s="27">
        <f>SUMIF(IMPCO_2821001!$A$139:$A$181,$B57,IMPCO_2821001!$L$139:$L$181)*-1</f>
        <v>0</v>
      </c>
      <c r="X57" s="27">
        <f>SUMIF(IMPCO_2821001!$A$3:$A$28,$B57,IMPCO_2821001!$L$3:$L$28)*-1</f>
        <v>0</v>
      </c>
      <c r="Y57" s="27">
        <v>0</v>
      </c>
    </row>
    <row r="58" spans="1:25" x14ac:dyDescent="0.25">
      <c r="A58" s="16">
        <f t="shared" si="0"/>
        <v>44</v>
      </c>
      <c r="B58" s="3" t="s">
        <v>228</v>
      </c>
      <c r="C58" s="5">
        <f t="shared" si="4"/>
        <v>267.95000000000073</v>
      </c>
      <c r="D58" s="5">
        <f t="shared" si="5"/>
        <v>-4.9999999999272404E-2</v>
      </c>
      <c r="E58" s="5"/>
      <c r="F58" s="5"/>
      <c r="G58" s="5">
        <f t="shared" si="9"/>
        <v>134</v>
      </c>
      <c r="H58" s="5"/>
      <c r="I58" s="5">
        <f t="shared" si="8"/>
        <v>0</v>
      </c>
      <c r="J58" s="5">
        <f t="shared" si="7"/>
        <v>0</v>
      </c>
      <c r="K58" s="5">
        <f t="shared" si="7"/>
        <v>133.95000000000073</v>
      </c>
      <c r="L58" s="5">
        <f t="shared" si="7"/>
        <v>0</v>
      </c>
      <c r="M58" s="5">
        <f t="shared" si="7"/>
        <v>0</v>
      </c>
      <c r="N58" s="5"/>
      <c r="O58" s="27">
        <f>SUMIF(IMPCO_2821001!$A$29:$A$94,$B58,IMPCO_2821001!$K$29:$K$94)*-1</f>
        <v>0</v>
      </c>
      <c r="P58" s="27">
        <f>SUMIF(IMPCO_2821001!$A$95:$A$138,$B58,IMPCO_2821001!$K$95:$K$138)*-1</f>
        <v>0</v>
      </c>
      <c r="Q58" s="27">
        <f>SUMIF(IMPCO_2821001!$A$139:$A$181,$B58,IMPCO_2821001!$K$139:$K$181)*-1</f>
        <v>267.95000000000073</v>
      </c>
      <c r="R58" s="27">
        <f>SUMIF(IMPCO_2821001!$A$3:$A$28,$B58,IMPCO_2821001!$K$3:$K$28)*-1</f>
        <v>0</v>
      </c>
      <c r="S58" s="27">
        <v>0</v>
      </c>
      <c r="T58" s="5"/>
      <c r="U58" s="27">
        <f>SUMIF(IMPCO_2821001!$A$29:$A$94,$B58,IMPCO_2821001!$L$29:$L$94)*-1</f>
        <v>0</v>
      </c>
      <c r="V58" s="27">
        <f>SUMIF(IMPCO_2821001!$A$95:$A$138,$B58,IMPCO_2821001!$L$95:$L$138)*-1</f>
        <v>0</v>
      </c>
      <c r="W58" s="27">
        <f>SUMIF(IMPCO_2821001!$A$139:$A$181,$B58,IMPCO_2821001!$L$139:$L$181)*-1</f>
        <v>-4.9999999999272404E-2</v>
      </c>
      <c r="X58" s="27">
        <f>SUMIF(IMPCO_2821001!$A$3:$A$28,$B58,IMPCO_2821001!$L$3:$L$28)*-1</f>
        <v>0</v>
      </c>
      <c r="Y58" s="27">
        <v>0</v>
      </c>
    </row>
    <row r="59" spans="1:25" x14ac:dyDescent="0.25">
      <c r="A59" s="16">
        <f t="shared" si="0"/>
        <v>45</v>
      </c>
      <c r="B59" s="3" t="s">
        <v>231</v>
      </c>
      <c r="C59" s="5">
        <f t="shared" si="4"/>
        <v>0</v>
      </c>
      <c r="D59" s="5">
        <f t="shared" si="5"/>
        <v>0</v>
      </c>
      <c r="E59" s="5"/>
      <c r="F59" s="5"/>
      <c r="G59" s="5">
        <f t="shared" si="9"/>
        <v>0</v>
      </c>
      <c r="H59" s="5"/>
      <c r="I59" s="5">
        <f t="shared" si="8"/>
        <v>0</v>
      </c>
      <c r="J59" s="5">
        <f t="shared" si="7"/>
        <v>0</v>
      </c>
      <c r="K59" s="5">
        <f t="shared" si="7"/>
        <v>0</v>
      </c>
      <c r="L59" s="5">
        <f t="shared" si="7"/>
        <v>0</v>
      </c>
      <c r="M59" s="5">
        <f t="shared" si="7"/>
        <v>0</v>
      </c>
      <c r="N59" s="5"/>
      <c r="O59" s="27">
        <f>SUMIF(IMPCO_2821001!$A$29:$A$94,$B59,IMPCO_2821001!$K$29:$K$94)*-1</f>
        <v>0</v>
      </c>
      <c r="P59" s="27">
        <f>SUMIF(IMPCO_2821001!$A$95:$A$138,$B59,IMPCO_2821001!$K$95:$K$138)*-1</f>
        <v>0</v>
      </c>
      <c r="Q59" s="27">
        <f>SUMIF(IMPCO_2821001!$A$139:$A$181,$B59,IMPCO_2821001!$K$139:$K$181)*-1</f>
        <v>0</v>
      </c>
      <c r="R59" s="27">
        <f>SUMIF(IMPCO_2821001!$A$3:$A$28,$B59,IMPCO_2821001!$K$3:$K$28)*-1</f>
        <v>0</v>
      </c>
      <c r="S59" s="27">
        <v>0</v>
      </c>
      <c r="T59" s="5"/>
      <c r="U59" s="27">
        <f>SUMIF(IMPCO_2821001!$A$29:$A$94,$B59,IMPCO_2821001!$L$29:$L$94)*-1</f>
        <v>0</v>
      </c>
      <c r="V59" s="27">
        <f>SUMIF(IMPCO_2821001!$A$95:$A$138,$B59,IMPCO_2821001!$L$95:$L$138)*-1</f>
        <v>0</v>
      </c>
      <c r="W59" s="27">
        <f>SUMIF(IMPCO_2821001!$A$139:$A$181,$B59,IMPCO_2821001!$L$139:$L$181)*-1</f>
        <v>0</v>
      </c>
      <c r="X59" s="27">
        <f>SUMIF(IMPCO_2821001!$A$3:$A$28,$B59,IMPCO_2821001!$L$3:$L$28)*-1</f>
        <v>0</v>
      </c>
      <c r="Y59" s="27">
        <v>0</v>
      </c>
    </row>
    <row r="60" spans="1:25" x14ac:dyDescent="0.25">
      <c r="A60" s="16">
        <f t="shared" si="0"/>
        <v>46</v>
      </c>
      <c r="B60" s="3" t="s">
        <v>234</v>
      </c>
      <c r="C60" s="5">
        <f t="shared" si="4"/>
        <v>0</v>
      </c>
      <c r="D60" s="5">
        <f t="shared" si="5"/>
        <v>0</v>
      </c>
      <c r="E60" s="5"/>
      <c r="F60" s="5"/>
      <c r="G60" s="5">
        <f t="shared" si="9"/>
        <v>0</v>
      </c>
      <c r="H60" s="5"/>
      <c r="I60" s="5">
        <f t="shared" si="8"/>
        <v>0</v>
      </c>
      <c r="J60" s="5">
        <f t="shared" si="7"/>
        <v>0</v>
      </c>
      <c r="K60" s="5">
        <f t="shared" si="7"/>
        <v>0</v>
      </c>
      <c r="L60" s="5">
        <f t="shared" si="7"/>
        <v>0</v>
      </c>
      <c r="M60" s="5">
        <f t="shared" si="7"/>
        <v>0</v>
      </c>
      <c r="N60" s="5"/>
      <c r="O60" s="27">
        <f>SUMIF(IMPCO_2821001!$A$29:$A$94,$B60,IMPCO_2821001!$K$29:$K$94)*-1</f>
        <v>0</v>
      </c>
      <c r="P60" s="27">
        <f>SUMIF(IMPCO_2821001!$A$95:$A$138,$B60,IMPCO_2821001!$K$95:$K$138)*-1</f>
        <v>0</v>
      </c>
      <c r="Q60" s="27">
        <f>SUMIF(IMPCO_2821001!$A$139:$A$181,$B60,IMPCO_2821001!$K$139:$K$181)*-1</f>
        <v>0</v>
      </c>
      <c r="R60" s="27">
        <f>SUMIF(IMPCO_2821001!$A$3:$A$28,$B60,IMPCO_2821001!$K$3:$K$28)*-1</f>
        <v>0</v>
      </c>
      <c r="S60" s="27">
        <v>0</v>
      </c>
      <c r="T60" s="5"/>
      <c r="U60" s="27">
        <f>SUMIF(IMPCO_2821001!$A$29:$A$94,$B60,IMPCO_2821001!$L$29:$L$94)*-1</f>
        <v>0</v>
      </c>
      <c r="V60" s="27">
        <f>SUMIF(IMPCO_2821001!$A$95:$A$138,$B60,IMPCO_2821001!$L$95:$L$138)*-1</f>
        <v>0</v>
      </c>
      <c r="W60" s="27">
        <f>SUMIF(IMPCO_2821001!$A$139:$A$181,$B60,IMPCO_2821001!$L$139:$L$181)*-1</f>
        <v>0</v>
      </c>
      <c r="X60" s="27">
        <f>SUMIF(IMPCO_2821001!$A$3:$A$28,$B60,IMPCO_2821001!$L$3:$L$28)*-1</f>
        <v>0</v>
      </c>
      <c r="Y60" s="27">
        <v>0</v>
      </c>
    </row>
    <row r="61" spans="1:25" x14ac:dyDescent="0.25">
      <c r="A61" s="16">
        <f t="shared" si="0"/>
        <v>47</v>
      </c>
      <c r="B61" s="3" t="s">
        <v>237</v>
      </c>
      <c r="C61" s="5">
        <f t="shared" si="4"/>
        <v>0</v>
      </c>
      <c r="D61" s="5">
        <f t="shared" si="5"/>
        <v>0</v>
      </c>
      <c r="E61" s="5"/>
      <c r="F61" s="5"/>
      <c r="G61" s="5">
        <f t="shared" si="9"/>
        <v>0</v>
      </c>
      <c r="H61" s="5"/>
      <c r="I61" s="5">
        <f t="shared" si="8"/>
        <v>0</v>
      </c>
      <c r="J61" s="5">
        <f t="shared" si="7"/>
        <v>0</v>
      </c>
      <c r="K61" s="5">
        <f t="shared" si="7"/>
        <v>0</v>
      </c>
      <c r="L61" s="5">
        <f t="shared" si="7"/>
        <v>0</v>
      </c>
      <c r="M61" s="5">
        <f t="shared" si="7"/>
        <v>0</v>
      </c>
      <c r="N61" s="5"/>
      <c r="O61" s="27">
        <f>SUMIF(IMPCO_2821001!$A$29:$A$94,$B61,IMPCO_2821001!$K$29:$K$94)*-1</f>
        <v>0</v>
      </c>
      <c r="P61" s="27">
        <f>SUMIF(IMPCO_2821001!$A$95:$A$138,$B61,IMPCO_2821001!$K$95:$K$138)*-1</f>
        <v>0</v>
      </c>
      <c r="Q61" s="27">
        <f>SUMIF(IMPCO_2821001!$A$139:$A$181,$B61,IMPCO_2821001!$K$139:$K$181)*-1</f>
        <v>0</v>
      </c>
      <c r="R61" s="27">
        <f>SUMIF(IMPCO_2821001!$A$3:$A$28,$B61,IMPCO_2821001!$K$3:$K$28)*-1</f>
        <v>0</v>
      </c>
      <c r="S61" s="27">
        <v>0</v>
      </c>
      <c r="T61" s="5"/>
      <c r="U61" s="27">
        <f>SUMIF(IMPCO_2821001!$A$29:$A$94,$B61,IMPCO_2821001!$L$29:$L$94)*-1</f>
        <v>0</v>
      </c>
      <c r="V61" s="27">
        <f>SUMIF(IMPCO_2821001!$A$95:$A$138,$B61,IMPCO_2821001!$L$95:$L$138)*-1</f>
        <v>0</v>
      </c>
      <c r="W61" s="27">
        <f>SUMIF(IMPCO_2821001!$A$139:$A$181,$B61,IMPCO_2821001!$L$139:$L$181)*-1</f>
        <v>0</v>
      </c>
      <c r="X61" s="27">
        <f>SUMIF(IMPCO_2821001!$A$3:$A$28,$B61,IMPCO_2821001!$L$3:$L$28)*-1</f>
        <v>0</v>
      </c>
      <c r="Y61" s="27">
        <v>0</v>
      </c>
    </row>
    <row r="62" spans="1:25" x14ac:dyDescent="0.25">
      <c r="A62" s="16">
        <f t="shared" si="0"/>
        <v>48</v>
      </c>
      <c r="B62" s="1" t="s">
        <v>34</v>
      </c>
      <c r="C62" s="5">
        <f t="shared" si="4"/>
        <v>0</v>
      </c>
      <c r="D62" s="5">
        <f t="shared" si="5"/>
        <v>0</v>
      </c>
      <c r="E62" s="5"/>
      <c r="F62" s="5"/>
      <c r="G62" s="5">
        <f t="shared" si="9"/>
        <v>0</v>
      </c>
      <c r="H62" s="5"/>
      <c r="I62" s="5">
        <f t="shared" si="8"/>
        <v>0</v>
      </c>
      <c r="J62" s="5">
        <f t="shared" si="7"/>
        <v>0</v>
      </c>
      <c r="K62" s="5">
        <f t="shared" si="7"/>
        <v>0</v>
      </c>
      <c r="L62" s="5">
        <f t="shared" si="7"/>
        <v>0</v>
      </c>
      <c r="M62" s="5">
        <f t="shared" si="7"/>
        <v>0</v>
      </c>
      <c r="N62" s="5"/>
      <c r="O62" s="27">
        <f>SUMIF(IMPCO_2821001!$A$29:$A$94,$B62,IMPCO_2821001!$K$29:$K$94)*-1</f>
        <v>0</v>
      </c>
      <c r="P62" s="27">
        <f>SUMIF(IMPCO_2821001!$A$95:$A$138,$B62,IMPCO_2821001!$K$95:$K$138)*-1</f>
        <v>0</v>
      </c>
      <c r="Q62" s="27">
        <f>SUMIF(IMPCO_2821001!$A$139:$A$181,$B62,IMPCO_2821001!$K$139:$K$181)*-1</f>
        <v>0</v>
      </c>
      <c r="R62" s="27">
        <f>SUMIF(IMPCO_2821001!$A$3:$A$28,$B62,IMPCO_2821001!$K$3:$K$28)*-1</f>
        <v>0</v>
      </c>
      <c r="S62" s="27">
        <v>0</v>
      </c>
      <c r="T62" s="5"/>
      <c r="U62" s="27">
        <f>SUMIF(IMPCO_2821001!$A$29:$A$94,$B62,IMPCO_2821001!$L$29:$L$94)*-1</f>
        <v>0</v>
      </c>
      <c r="V62" s="27">
        <f>SUMIF(IMPCO_2821001!$A$95:$A$138,$B62,IMPCO_2821001!$L$95:$L$138)*-1</f>
        <v>0</v>
      </c>
      <c r="W62" s="27">
        <f>SUMIF(IMPCO_2821001!$A$139:$A$181,$B62,IMPCO_2821001!$L$139:$L$181)*-1</f>
        <v>0</v>
      </c>
      <c r="X62" s="27">
        <f>SUMIF(IMPCO_2821001!$A$3:$A$28,$B62,IMPCO_2821001!$L$3:$L$28)*-1</f>
        <v>0</v>
      </c>
      <c r="Y62" s="27">
        <v>0</v>
      </c>
    </row>
    <row r="63" spans="1:25" x14ac:dyDescent="0.25">
      <c r="A63" s="16">
        <f t="shared" si="0"/>
        <v>49</v>
      </c>
      <c r="B63" s="3" t="s">
        <v>241</v>
      </c>
      <c r="C63" s="5">
        <f t="shared" si="4"/>
        <v>0</v>
      </c>
      <c r="D63" s="5">
        <f t="shared" si="5"/>
        <v>0</v>
      </c>
      <c r="E63" s="5"/>
      <c r="F63" s="5"/>
      <c r="G63" s="5">
        <f t="shared" si="9"/>
        <v>0</v>
      </c>
      <c r="H63" s="5"/>
      <c r="I63" s="5">
        <f t="shared" si="8"/>
        <v>0</v>
      </c>
      <c r="J63" s="5">
        <f t="shared" si="7"/>
        <v>0</v>
      </c>
      <c r="K63" s="5">
        <f t="shared" si="7"/>
        <v>0</v>
      </c>
      <c r="L63" s="5">
        <f t="shared" si="7"/>
        <v>0</v>
      </c>
      <c r="M63" s="5">
        <f t="shared" si="7"/>
        <v>0</v>
      </c>
      <c r="N63" s="5"/>
      <c r="O63" s="27">
        <f>SUMIF(IMPCO_2821001!$A$29:$A$94,$B63,IMPCO_2821001!$K$29:$K$94)*-1</f>
        <v>0</v>
      </c>
      <c r="P63" s="27">
        <f>SUMIF(IMPCO_2821001!$A$95:$A$138,$B63,IMPCO_2821001!$K$95:$K$138)*-1</f>
        <v>0</v>
      </c>
      <c r="Q63" s="27">
        <f>SUMIF(IMPCO_2821001!$A$139:$A$181,$B63,IMPCO_2821001!$K$139:$K$181)*-1</f>
        <v>0</v>
      </c>
      <c r="R63" s="27">
        <f>SUMIF(IMPCO_2821001!$A$3:$A$28,$B63,IMPCO_2821001!$K$3:$K$28)*-1</f>
        <v>0</v>
      </c>
      <c r="S63" s="27">
        <v>0</v>
      </c>
      <c r="T63" s="5"/>
      <c r="U63" s="27">
        <f>SUMIF(IMPCO_2821001!$A$29:$A$94,$B63,IMPCO_2821001!$L$29:$L$94)*-1</f>
        <v>0</v>
      </c>
      <c r="V63" s="27">
        <f>SUMIF(IMPCO_2821001!$A$95:$A$138,$B63,IMPCO_2821001!$L$95:$L$138)*-1</f>
        <v>0</v>
      </c>
      <c r="W63" s="27">
        <f>SUMIF(IMPCO_2821001!$A$139:$A$181,$B63,IMPCO_2821001!$L$139:$L$181)*-1</f>
        <v>0</v>
      </c>
      <c r="X63" s="27">
        <f>SUMIF(IMPCO_2821001!$A$3:$A$28,$B63,IMPCO_2821001!$L$3:$L$28)*-1</f>
        <v>0</v>
      </c>
      <c r="Y63" s="27">
        <v>0</v>
      </c>
    </row>
    <row r="64" spans="1:25" x14ac:dyDescent="0.25">
      <c r="A64" s="16">
        <f t="shared" si="0"/>
        <v>50</v>
      </c>
      <c r="B64" s="3" t="s">
        <v>244</v>
      </c>
      <c r="C64" s="5">
        <f t="shared" si="4"/>
        <v>150</v>
      </c>
      <c r="D64" s="5">
        <f t="shared" si="5"/>
        <v>0</v>
      </c>
      <c r="E64" s="5"/>
      <c r="F64" s="5"/>
      <c r="G64" s="5">
        <f t="shared" si="9"/>
        <v>75</v>
      </c>
      <c r="H64" s="5"/>
      <c r="I64" s="5">
        <f t="shared" si="8"/>
        <v>0</v>
      </c>
      <c r="J64" s="5">
        <f t="shared" si="7"/>
        <v>0</v>
      </c>
      <c r="K64" s="5">
        <f t="shared" si="7"/>
        <v>75</v>
      </c>
      <c r="L64" s="5">
        <f t="shared" si="7"/>
        <v>0</v>
      </c>
      <c r="M64" s="5">
        <f t="shared" si="7"/>
        <v>0</v>
      </c>
      <c r="N64" s="5"/>
      <c r="O64" s="27">
        <f>SUMIF(IMPCO_2821001!$A$29:$A$94,$B64,IMPCO_2821001!$K$29:$K$94)*-1</f>
        <v>0</v>
      </c>
      <c r="P64" s="27">
        <f>SUMIF(IMPCO_2821001!$A$95:$A$138,$B64,IMPCO_2821001!$K$95:$K$138)*-1</f>
        <v>0</v>
      </c>
      <c r="Q64" s="27">
        <f>SUMIF(IMPCO_2821001!$A$139:$A$181,$B64,IMPCO_2821001!$K$139:$K$181)*-1</f>
        <v>150</v>
      </c>
      <c r="R64" s="27">
        <f>SUMIF(IMPCO_2821001!$A$3:$A$28,$B64,IMPCO_2821001!$K$3:$K$28)*-1</f>
        <v>0</v>
      </c>
      <c r="S64" s="27">
        <v>0</v>
      </c>
      <c r="T64" s="5"/>
      <c r="U64" s="27">
        <f>SUMIF(IMPCO_2821001!$A$29:$A$94,$B64,IMPCO_2821001!$L$29:$L$94)*-1</f>
        <v>0</v>
      </c>
      <c r="V64" s="27">
        <f>SUMIF(IMPCO_2821001!$A$95:$A$138,$B64,IMPCO_2821001!$L$95:$L$138)*-1</f>
        <v>0</v>
      </c>
      <c r="W64" s="27">
        <f>SUMIF(IMPCO_2821001!$A$139:$A$181,$B64,IMPCO_2821001!$L$139:$L$181)*-1</f>
        <v>0</v>
      </c>
      <c r="X64" s="27">
        <f>SUMIF(IMPCO_2821001!$A$3:$A$28,$B64,IMPCO_2821001!$L$3:$L$28)*-1</f>
        <v>0</v>
      </c>
      <c r="Y64" s="27">
        <v>0</v>
      </c>
    </row>
    <row r="65" spans="1:25" x14ac:dyDescent="0.25">
      <c r="A65" s="16">
        <f t="shared" si="0"/>
        <v>51</v>
      </c>
      <c r="B65" s="3" t="s">
        <v>247</v>
      </c>
      <c r="C65" s="5">
        <f t="shared" si="4"/>
        <v>0</v>
      </c>
      <c r="D65" s="5">
        <f t="shared" si="5"/>
        <v>0</v>
      </c>
      <c r="E65" s="5"/>
      <c r="F65" s="5"/>
      <c r="G65" s="5">
        <f t="shared" si="9"/>
        <v>0</v>
      </c>
      <c r="H65" s="5"/>
      <c r="I65" s="5">
        <f t="shared" si="8"/>
        <v>0</v>
      </c>
      <c r="J65" s="5">
        <f t="shared" si="7"/>
        <v>0</v>
      </c>
      <c r="K65" s="5">
        <f t="shared" si="7"/>
        <v>0</v>
      </c>
      <c r="L65" s="5">
        <f t="shared" si="7"/>
        <v>0</v>
      </c>
      <c r="M65" s="5">
        <f t="shared" si="7"/>
        <v>0</v>
      </c>
      <c r="N65" s="5"/>
      <c r="O65" s="27">
        <f>SUMIF(IMPCO_2821001!$A$29:$A$94,$B65,IMPCO_2821001!$K$29:$K$94)*-1</f>
        <v>0</v>
      </c>
      <c r="P65" s="27">
        <f>SUMIF(IMPCO_2821001!$A$95:$A$138,$B65,IMPCO_2821001!$K$95:$K$138)*-1</f>
        <v>0</v>
      </c>
      <c r="Q65" s="27">
        <f>SUMIF(IMPCO_2821001!$A$139:$A$181,$B65,IMPCO_2821001!$K$139:$K$181)*-1</f>
        <v>0</v>
      </c>
      <c r="R65" s="27">
        <f>SUMIF(IMPCO_2821001!$A$3:$A$28,$B65,IMPCO_2821001!$K$3:$K$28)*-1</f>
        <v>0</v>
      </c>
      <c r="S65" s="27">
        <v>0</v>
      </c>
      <c r="T65" s="5"/>
      <c r="U65" s="27">
        <f>SUMIF(IMPCO_2821001!$A$29:$A$94,$B65,IMPCO_2821001!$L$29:$L$94)*-1</f>
        <v>0</v>
      </c>
      <c r="V65" s="27">
        <f>SUMIF(IMPCO_2821001!$A$95:$A$138,$B65,IMPCO_2821001!$L$95:$L$138)*-1</f>
        <v>0</v>
      </c>
      <c r="W65" s="27">
        <f>SUMIF(IMPCO_2821001!$A$139:$A$181,$B65,IMPCO_2821001!$L$139:$L$181)*-1</f>
        <v>0</v>
      </c>
      <c r="X65" s="27">
        <f>SUMIF(IMPCO_2821001!$A$3:$A$28,$B65,IMPCO_2821001!$L$3:$L$28)*-1</f>
        <v>0</v>
      </c>
      <c r="Y65" s="27">
        <v>0</v>
      </c>
    </row>
    <row r="66" spans="1:25" x14ac:dyDescent="0.25">
      <c r="A66" s="16">
        <f t="shared" si="0"/>
        <v>52</v>
      </c>
      <c r="B66" s="3" t="s">
        <v>250</v>
      </c>
      <c r="C66" s="5">
        <f t="shared" si="4"/>
        <v>0</v>
      </c>
      <c r="D66" s="5">
        <f t="shared" si="5"/>
        <v>0</v>
      </c>
      <c r="E66" s="5"/>
      <c r="F66" s="5"/>
      <c r="G66" s="5">
        <f t="shared" si="9"/>
        <v>0</v>
      </c>
      <c r="H66" s="5"/>
      <c r="I66" s="5">
        <f t="shared" si="8"/>
        <v>0</v>
      </c>
      <c r="J66" s="5">
        <f t="shared" si="7"/>
        <v>0</v>
      </c>
      <c r="K66" s="5">
        <f t="shared" si="7"/>
        <v>0</v>
      </c>
      <c r="L66" s="5">
        <f t="shared" si="7"/>
        <v>0</v>
      </c>
      <c r="M66" s="5">
        <f t="shared" si="7"/>
        <v>0</v>
      </c>
      <c r="N66" s="5"/>
      <c r="O66" s="27">
        <f>SUMIF(IMPCO_2821001!$A$29:$A$94,$B66,IMPCO_2821001!$K$29:$K$94)*-1</f>
        <v>0</v>
      </c>
      <c r="P66" s="27">
        <f>SUMIF(IMPCO_2821001!$A$95:$A$138,$B66,IMPCO_2821001!$K$95:$K$138)*-1</f>
        <v>0</v>
      </c>
      <c r="Q66" s="27">
        <f>SUMIF(IMPCO_2821001!$A$139:$A$181,$B66,IMPCO_2821001!$K$139:$K$181)*-1</f>
        <v>0</v>
      </c>
      <c r="R66" s="27">
        <f>SUMIF(IMPCO_2821001!$A$3:$A$28,$B66,IMPCO_2821001!$K$3:$K$28)*-1</f>
        <v>0</v>
      </c>
      <c r="S66" s="27">
        <v>0</v>
      </c>
      <c r="T66" s="5"/>
      <c r="U66" s="27">
        <f>SUMIF(IMPCO_2821001!$A$29:$A$94,$B66,IMPCO_2821001!$L$29:$L$94)*-1</f>
        <v>0</v>
      </c>
      <c r="V66" s="27">
        <f>SUMIF(IMPCO_2821001!$A$95:$A$138,$B66,IMPCO_2821001!$L$95:$L$138)*-1</f>
        <v>0</v>
      </c>
      <c r="W66" s="27">
        <f>SUMIF(IMPCO_2821001!$A$139:$A$181,$B66,IMPCO_2821001!$L$139:$L$181)*-1</f>
        <v>0</v>
      </c>
      <c r="X66" s="27">
        <f>SUMIF(IMPCO_2821001!$A$3:$A$28,$B66,IMPCO_2821001!$L$3:$L$28)*-1</f>
        <v>0</v>
      </c>
      <c r="Y66" s="27">
        <v>0</v>
      </c>
    </row>
    <row r="67" spans="1:25" x14ac:dyDescent="0.25">
      <c r="A67" s="16">
        <f t="shared" si="0"/>
        <v>53</v>
      </c>
      <c r="B67" s="3" t="s">
        <v>253</v>
      </c>
      <c r="C67" s="5">
        <f t="shared" si="4"/>
        <v>0</v>
      </c>
      <c r="D67" s="5">
        <f t="shared" si="5"/>
        <v>0</v>
      </c>
      <c r="E67" s="5"/>
      <c r="F67" s="5"/>
      <c r="G67" s="5">
        <f t="shared" si="9"/>
        <v>0</v>
      </c>
      <c r="H67" s="5"/>
      <c r="I67" s="5">
        <f t="shared" si="8"/>
        <v>0</v>
      </c>
      <c r="J67" s="5">
        <f t="shared" si="7"/>
        <v>0</v>
      </c>
      <c r="K67" s="5">
        <f t="shared" si="7"/>
        <v>0</v>
      </c>
      <c r="L67" s="5">
        <f t="shared" si="7"/>
        <v>0</v>
      </c>
      <c r="M67" s="5">
        <f t="shared" si="7"/>
        <v>0</v>
      </c>
      <c r="N67" s="5"/>
      <c r="O67" s="27">
        <f>SUMIF(IMPCO_2821001!$A$29:$A$94,$B67,IMPCO_2821001!$K$29:$K$94)*-1</f>
        <v>0</v>
      </c>
      <c r="P67" s="27">
        <f>SUMIF(IMPCO_2821001!$A$95:$A$138,$B67,IMPCO_2821001!$K$95:$K$138)*-1</f>
        <v>0</v>
      </c>
      <c r="Q67" s="27">
        <f>SUMIF(IMPCO_2821001!$A$139:$A$181,$B67,IMPCO_2821001!$K$139:$K$181)*-1</f>
        <v>0</v>
      </c>
      <c r="R67" s="27">
        <f>SUMIF(IMPCO_2821001!$A$3:$A$28,$B67,IMPCO_2821001!$K$3:$K$28)*-1</f>
        <v>0</v>
      </c>
      <c r="S67" s="27">
        <v>0</v>
      </c>
      <c r="T67" s="5"/>
      <c r="U67" s="27">
        <f>SUMIF(IMPCO_2821001!$A$29:$A$94,$B67,IMPCO_2821001!$L$29:$L$94)*-1</f>
        <v>0</v>
      </c>
      <c r="V67" s="27">
        <f>SUMIF(IMPCO_2821001!$A$95:$A$138,$B67,IMPCO_2821001!$L$95:$L$138)*-1</f>
        <v>0</v>
      </c>
      <c r="W67" s="27">
        <f>SUMIF(IMPCO_2821001!$A$139:$A$181,$B67,IMPCO_2821001!$L$139:$L$181)*-1</f>
        <v>0</v>
      </c>
      <c r="X67" s="27">
        <f>SUMIF(IMPCO_2821001!$A$3:$A$28,$B67,IMPCO_2821001!$L$3:$L$28)*-1</f>
        <v>0</v>
      </c>
      <c r="Y67" s="27">
        <v>0</v>
      </c>
    </row>
    <row r="68" spans="1:25" x14ac:dyDescent="0.25">
      <c r="A68" s="16">
        <f t="shared" si="0"/>
        <v>54</v>
      </c>
      <c r="B68" s="3" t="s">
        <v>259</v>
      </c>
      <c r="C68" s="5">
        <f t="shared" si="4"/>
        <v>0</v>
      </c>
      <c r="D68" s="5">
        <f t="shared" si="5"/>
        <v>2032.1</v>
      </c>
      <c r="E68" s="5"/>
      <c r="F68" s="5"/>
      <c r="G68" s="5">
        <f t="shared" si="9"/>
        <v>1016</v>
      </c>
      <c r="H68" s="5"/>
      <c r="I68" s="5">
        <f t="shared" si="8"/>
        <v>0</v>
      </c>
      <c r="J68" s="5">
        <f t="shared" si="7"/>
        <v>0</v>
      </c>
      <c r="K68" s="5">
        <f t="shared" si="7"/>
        <v>1016.05</v>
      </c>
      <c r="L68" s="5">
        <f t="shared" si="7"/>
        <v>0</v>
      </c>
      <c r="M68" s="5">
        <f t="shared" si="7"/>
        <v>0</v>
      </c>
      <c r="N68" s="5"/>
      <c r="O68" s="27">
        <f>SUMIF(IMPCO_2821001!$A$29:$A$94,$B68,IMPCO_2821001!$K$29:$K$94)*-1</f>
        <v>0</v>
      </c>
      <c r="P68" s="27">
        <f>SUMIF(IMPCO_2821001!$A$95:$A$138,$B68,IMPCO_2821001!$K$95:$K$138)*-1</f>
        <v>0</v>
      </c>
      <c r="Q68" s="27">
        <f>SUMIF(IMPCO_2821001!$A$139:$A$181,$B68,IMPCO_2821001!$K$139:$K$181)*-1</f>
        <v>0</v>
      </c>
      <c r="R68" s="27">
        <f>SUMIF(IMPCO_2821001!$A$3:$A$28,$B68,IMPCO_2821001!$K$3:$K$28)*-1</f>
        <v>0</v>
      </c>
      <c r="S68" s="27">
        <v>0</v>
      </c>
      <c r="T68" s="5"/>
      <c r="U68" s="27">
        <f>SUMIF(IMPCO_2821001!$A$29:$A$94,$B68,IMPCO_2821001!$L$29:$L$94)*-1</f>
        <v>0</v>
      </c>
      <c r="V68" s="27">
        <f>SUMIF(IMPCO_2821001!$A$95:$A$138,$B68,IMPCO_2821001!$L$95:$L$138)*-1</f>
        <v>0</v>
      </c>
      <c r="W68" s="27">
        <f>SUMIF(IMPCO_2821001!$A$139:$A$181,$B68,IMPCO_2821001!$L$139:$L$181)*-1</f>
        <v>2032.1</v>
      </c>
      <c r="X68" s="27">
        <f>SUMIF(IMPCO_2821001!$A$3:$A$28,$B68,IMPCO_2821001!$L$3:$L$28)*-1</f>
        <v>0</v>
      </c>
      <c r="Y68" s="27">
        <v>0</v>
      </c>
    </row>
    <row r="69" spans="1:25" x14ac:dyDescent="0.25">
      <c r="A69" s="16">
        <f t="shared" si="0"/>
        <v>55</v>
      </c>
      <c r="B69" s="1" t="s">
        <v>256</v>
      </c>
      <c r="C69" s="5">
        <f t="shared" si="4"/>
        <v>47009</v>
      </c>
      <c r="D69" s="5">
        <f t="shared" si="5"/>
        <v>33578</v>
      </c>
      <c r="E69" s="5"/>
      <c r="F69" s="5"/>
      <c r="G69" s="5">
        <f t="shared" si="9"/>
        <v>40294</v>
      </c>
      <c r="H69" s="5"/>
      <c r="I69" s="5">
        <f t="shared" si="8"/>
        <v>40293.5</v>
      </c>
      <c r="J69" s="5">
        <f t="shared" si="7"/>
        <v>0</v>
      </c>
      <c r="K69" s="5">
        <f t="shared" si="7"/>
        <v>0</v>
      </c>
      <c r="L69" s="5">
        <f t="shared" si="7"/>
        <v>0</v>
      </c>
      <c r="M69" s="5">
        <f t="shared" si="7"/>
        <v>0</v>
      </c>
      <c r="N69" s="5"/>
      <c r="O69" s="27">
        <f>SUMIF(IMPCO_2821001!$A$29:$A$94,$B69,IMPCO_2821001!$K$29:$K$94)*-1</f>
        <v>47009</v>
      </c>
      <c r="P69" s="27">
        <f>SUMIF(IMPCO_2821001!$A$95:$A$138,$B69,IMPCO_2821001!$K$95:$K$138)*-1</f>
        <v>0</v>
      </c>
      <c r="Q69" s="27">
        <f>SUMIF(IMPCO_2821001!$A$139:$A$181,$B69,IMPCO_2821001!$K$139:$K$181)*-1</f>
        <v>0</v>
      </c>
      <c r="R69" s="27">
        <f>SUMIF(IMPCO_2821001!$A$3:$A$28,$B69,IMPCO_2821001!$K$3:$K$28)*-1</f>
        <v>0</v>
      </c>
      <c r="S69" s="27">
        <v>0</v>
      </c>
      <c r="T69" s="5"/>
      <c r="U69" s="27">
        <f>SUMIF(IMPCO_2821001!$A$29:$A$94,$B69,IMPCO_2821001!$L$29:$L$94)*-1</f>
        <v>33578</v>
      </c>
      <c r="V69" s="27">
        <f>SUMIF(IMPCO_2821001!$A$95:$A$138,$B69,IMPCO_2821001!$L$95:$L$138)*-1</f>
        <v>0</v>
      </c>
      <c r="W69" s="27">
        <f>SUMIF(IMPCO_2821001!$A$139:$A$181,$B69,IMPCO_2821001!$L$139:$L$181)*-1</f>
        <v>0</v>
      </c>
      <c r="X69" s="27">
        <f>SUMIF(IMPCO_2821001!$A$3:$A$28,$B69,IMPCO_2821001!$L$3:$L$28)*-1</f>
        <v>0</v>
      </c>
      <c r="Y69" s="27">
        <v>0</v>
      </c>
    </row>
    <row r="70" spans="1:25" x14ac:dyDescent="0.25">
      <c r="A70" s="16">
        <f t="shared" si="0"/>
        <v>56</v>
      </c>
      <c r="B70" s="1" t="s">
        <v>36</v>
      </c>
      <c r="C70" s="5">
        <f t="shared" si="4"/>
        <v>16618972.6</v>
      </c>
      <c r="D70" s="5">
        <f t="shared" si="5"/>
        <v>15229237.6</v>
      </c>
      <c r="E70" s="5"/>
      <c r="F70" s="5"/>
      <c r="G70" s="5">
        <f t="shared" si="9"/>
        <v>15924105</v>
      </c>
      <c r="H70" s="5"/>
      <c r="I70" s="5">
        <f t="shared" si="8"/>
        <v>4957307.0999999996</v>
      </c>
      <c r="J70" s="5">
        <f t="shared" si="7"/>
        <v>432439</v>
      </c>
      <c r="K70" s="5">
        <f t="shared" si="7"/>
        <v>1861468.25</v>
      </c>
      <c r="L70" s="5">
        <f t="shared" si="7"/>
        <v>8672890.75</v>
      </c>
      <c r="M70" s="5">
        <f t="shared" si="7"/>
        <v>0</v>
      </c>
      <c r="N70" s="5"/>
      <c r="O70" s="27">
        <f>SUMIF(IMPCO_2821001!$A$29:$A$94,$B70,IMPCO_2821001!$K$29:$K$94)*-1</f>
        <v>5126253.0999999996</v>
      </c>
      <c r="P70" s="27">
        <f>SUMIF(IMPCO_2821001!$A$95:$A$138,$B70,IMPCO_2821001!$K$95:$K$138)*-1</f>
        <v>473228</v>
      </c>
      <c r="Q70" s="27">
        <f>SUMIF(IMPCO_2821001!$A$139:$A$181,$B70,IMPCO_2821001!$K$139:$K$181)*-1</f>
        <v>1980993.75</v>
      </c>
      <c r="R70" s="27">
        <f>SUMIF(IMPCO_2821001!$A$3:$A$28,$B70,IMPCO_2821001!$K$3:$K$28)*-1</f>
        <v>9038497.75</v>
      </c>
      <c r="S70" s="27">
        <v>0</v>
      </c>
      <c r="T70" s="5"/>
      <c r="U70" s="27">
        <f>SUMIF(IMPCO_2821001!$A$29:$A$94,$B70,IMPCO_2821001!$L$29:$L$94)*-1</f>
        <v>4788361.0999999996</v>
      </c>
      <c r="V70" s="27">
        <f>SUMIF(IMPCO_2821001!$A$95:$A$138,$B70,IMPCO_2821001!$L$95:$L$138)*-1</f>
        <v>391650</v>
      </c>
      <c r="W70" s="27">
        <f>SUMIF(IMPCO_2821001!$A$139:$A$181,$B70,IMPCO_2821001!$L$139:$L$181)*-1</f>
        <v>1741942.75</v>
      </c>
      <c r="X70" s="27">
        <f>SUMIF(IMPCO_2821001!$A$3:$A$28,$B70,IMPCO_2821001!$L$3:$L$28)*-1</f>
        <v>8307283.75</v>
      </c>
      <c r="Y70" s="27">
        <v>0</v>
      </c>
    </row>
    <row r="71" spans="1:25" x14ac:dyDescent="0.25">
      <c r="A71" s="16">
        <f t="shared" si="0"/>
        <v>57</v>
      </c>
      <c r="B71" s="3" t="s">
        <v>104</v>
      </c>
      <c r="C71" s="5">
        <f>SUM(O71:S71)</f>
        <v>132758273.55000001</v>
      </c>
      <c r="D71" s="5">
        <f>SUM(U71:Y71)</f>
        <v>121546534.55</v>
      </c>
      <c r="E71" s="5"/>
      <c r="F71" s="5"/>
      <c r="G71" s="5">
        <f>ROUND(SUM(C71:F71)/2,0)</f>
        <v>127152404</v>
      </c>
      <c r="H71" s="5"/>
      <c r="I71" s="5">
        <f t="shared" si="8"/>
        <v>22258405.399999999</v>
      </c>
      <c r="J71" s="5">
        <f t="shared" si="7"/>
        <v>104893998.65000001</v>
      </c>
      <c r="K71" s="5">
        <f t="shared" si="7"/>
        <v>0</v>
      </c>
      <c r="L71" s="5">
        <f t="shared" si="7"/>
        <v>0</v>
      </c>
      <c r="M71" s="5">
        <f t="shared" si="7"/>
        <v>0</v>
      </c>
      <c r="N71" s="5"/>
      <c r="O71" s="27">
        <f>SUMIF(IMPCO_2821001!$A$29:$A$94,$B71,IMPCO_2821001!$K$29:$K$94)*-1</f>
        <v>32506005.350000001</v>
      </c>
      <c r="P71" s="27">
        <f>SUMIF(IMPCO_2821001!$A$95:$A$138,$B71,IMPCO_2821001!$K$95:$K$138)*-1</f>
        <v>100252268.2</v>
      </c>
      <c r="Q71" s="27">
        <f>SUMIF(IMPCO_2821001!$A$139:$A$181,$B71,IMPCO_2821001!$K$139:$K$181)*-1</f>
        <v>0</v>
      </c>
      <c r="R71" s="27">
        <f>SUMIF(IMPCO_2821001!$A$3:$A$28,$B71,IMPCO_2821001!$K$3:$K$28)*-1</f>
        <v>0</v>
      </c>
      <c r="S71" s="27">
        <v>0</v>
      </c>
      <c r="T71" s="5"/>
      <c r="U71" s="27">
        <f>SUMIF(IMPCO_2821001!$A$29:$A$94,$B71,IMPCO_2821001!$L$29:$L$94)*-1</f>
        <v>12010805.449999999</v>
      </c>
      <c r="V71" s="27">
        <f>SUMIF(IMPCO_2821001!$A$95:$A$138,$B71,IMPCO_2821001!$L$95:$L$138)*-1</f>
        <v>109535729.09999999</v>
      </c>
      <c r="W71" s="27">
        <f>SUMIF(IMPCO_2821001!$A$139:$A$181,$B71,IMPCO_2821001!$L$139:$L$181)*-1</f>
        <v>0</v>
      </c>
      <c r="X71" s="27">
        <f>SUMIF(IMPCO_2821001!$A$3:$A$28,$B71,IMPCO_2821001!$L$3:$L$28)*-1</f>
        <v>0</v>
      </c>
      <c r="Y71" s="27">
        <v>0</v>
      </c>
    </row>
    <row r="72" spans="1:25" x14ac:dyDescent="0.25">
      <c r="A72" s="16">
        <f t="shared" si="0"/>
        <v>58</v>
      </c>
      <c r="B72" s="3" t="s">
        <v>105</v>
      </c>
      <c r="C72" s="5">
        <f>SUM(O72:S72)</f>
        <v>36658677.650000006</v>
      </c>
      <c r="D72" s="5">
        <f>SUM(U72:Y72)</f>
        <v>33685908.200000003</v>
      </c>
      <c r="E72" s="5"/>
      <c r="F72" s="5"/>
      <c r="G72" s="5">
        <f>ROUND(SUM(C72:F72)/2,0)</f>
        <v>35172293</v>
      </c>
      <c r="H72" s="5"/>
      <c r="I72" s="5">
        <f t="shared" si="8"/>
        <v>13599293.225000001</v>
      </c>
      <c r="J72" s="5">
        <f t="shared" si="7"/>
        <v>21572999.700000003</v>
      </c>
      <c r="K72" s="5">
        <f t="shared" si="7"/>
        <v>0</v>
      </c>
      <c r="L72" s="5">
        <f t="shared" si="7"/>
        <v>0</v>
      </c>
      <c r="M72" s="5">
        <f t="shared" si="7"/>
        <v>0</v>
      </c>
      <c r="N72" s="5"/>
      <c r="O72" s="27">
        <f>SUMIF(IMPCO_2821001!$A$29:$A$94,$B72,IMPCO_2821001!$K$29:$K$94)*-1</f>
        <v>20748217.350000001</v>
      </c>
      <c r="P72" s="27">
        <f>SUMIF(IMPCO_2821001!$A$95:$A$138,$B72,IMPCO_2821001!$K$95:$K$138)*-1</f>
        <v>15910460.300000001</v>
      </c>
      <c r="Q72" s="27">
        <f>SUMIF(IMPCO_2821001!$A$139:$A$181,$B72,IMPCO_2821001!$K$139:$K$181)*-1</f>
        <v>0</v>
      </c>
      <c r="R72" s="27">
        <f>SUMIF(IMPCO_2821001!$A$3:$A$28,$B72,IMPCO_2821001!$K$3:$K$28)*-1</f>
        <v>0</v>
      </c>
      <c r="S72" s="27">
        <v>0</v>
      </c>
      <c r="T72" s="5"/>
      <c r="U72" s="27">
        <f>SUMIF(IMPCO_2821001!$A$29:$A$94,$B72,IMPCO_2821001!$L$29:$L$94)*-1</f>
        <v>6450369.0999999996</v>
      </c>
      <c r="V72" s="27">
        <f>SUMIF(IMPCO_2821001!$A$95:$A$138,$B72,IMPCO_2821001!$L$95:$L$138)*-1</f>
        <v>27235539.100000001</v>
      </c>
      <c r="W72" s="27">
        <f>SUMIF(IMPCO_2821001!$A$139:$A$181,$B72,IMPCO_2821001!$L$139:$L$181)*-1</f>
        <v>0</v>
      </c>
      <c r="X72" s="27">
        <f>SUMIF(IMPCO_2821001!$A$3:$A$28,$B72,IMPCO_2821001!$L$3:$L$28)*-1</f>
        <v>0</v>
      </c>
      <c r="Y72" s="27">
        <v>0</v>
      </c>
    </row>
    <row r="73" spans="1:25" x14ac:dyDescent="0.25">
      <c r="A73" s="16">
        <f t="shared" si="0"/>
        <v>59</v>
      </c>
      <c r="B73" s="3" t="s">
        <v>85</v>
      </c>
      <c r="C73" s="5">
        <f>SUM(O73:S73)</f>
        <v>10250109.899999999</v>
      </c>
      <c r="D73" s="5">
        <f>SUM(U73:Y73)</f>
        <v>9818794</v>
      </c>
      <c r="E73" s="5"/>
      <c r="F73" s="5"/>
      <c r="G73" s="5">
        <f>ROUND(SUM(C73:F73)/2,0)</f>
        <v>10034452</v>
      </c>
      <c r="H73" s="5"/>
      <c r="I73" s="5">
        <f t="shared" si="8"/>
        <v>0</v>
      </c>
      <c r="J73" s="5">
        <f t="shared" si="7"/>
        <v>0</v>
      </c>
      <c r="K73" s="5">
        <f t="shared" si="7"/>
        <v>374659.52499999997</v>
      </c>
      <c r="L73" s="5">
        <f t="shared" si="7"/>
        <v>9659792.4250000007</v>
      </c>
      <c r="M73" s="5">
        <f t="shared" si="7"/>
        <v>0</v>
      </c>
      <c r="N73" s="5"/>
      <c r="O73" s="27">
        <f>SUMIF(IMPCO_2821001!$A$29:$A$94,$B73,IMPCO_2821001!$K$29:$K$94)*-1</f>
        <v>0</v>
      </c>
      <c r="P73" s="27">
        <f>SUMIF(IMPCO_2821001!$A$95:$A$138,$B73,IMPCO_2821001!$K$95:$K$138)*-1</f>
        <v>0</v>
      </c>
      <c r="Q73" s="27">
        <f>SUMIF(IMPCO_2821001!$A$139:$A$181,$B73,IMPCO_2821001!$K$139:$K$181)*-1</f>
        <v>393768.19999999995</v>
      </c>
      <c r="R73" s="27">
        <f>SUMIF(IMPCO_2821001!$A$3:$A$28,$B73,IMPCO_2821001!$K$3:$K$28)*-1</f>
        <v>9856341.6999999993</v>
      </c>
      <c r="S73" s="27">
        <v>0</v>
      </c>
      <c r="T73" s="5"/>
      <c r="U73" s="27">
        <f>SUMIF(IMPCO_2821001!$A$29:$A$94,$B73,IMPCO_2821001!$L$29:$L$94)*-1</f>
        <v>0</v>
      </c>
      <c r="V73" s="27">
        <f>SUMIF(IMPCO_2821001!$A$95:$A$138,$B73,IMPCO_2821001!$L$95:$L$138)*-1</f>
        <v>0</v>
      </c>
      <c r="W73" s="27">
        <f>SUMIF(IMPCO_2821001!$A$139:$A$181,$B73,IMPCO_2821001!$L$139:$L$181)*-1</f>
        <v>355550.85</v>
      </c>
      <c r="X73" s="27">
        <f>SUMIF(IMPCO_2821001!$A$3:$A$28,$B73,IMPCO_2821001!$L$3:$L$28)*-1</f>
        <v>9463243.1500000004</v>
      </c>
      <c r="Y73" s="27">
        <v>0</v>
      </c>
    </row>
    <row r="74" spans="1:25" x14ac:dyDescent="0.25">
      <c r="A74" s="16">
        <f t="shared" si="0"/>
        <v>60</v>
      </c>
      <c r="B74" s="1" t="s">
        <v>275</v>
      </c>
      <c r="C74" s="5">
        <f t="shared" si="4"/>
        <v>381115</v>
      </c>
      <c r="D74" s="5">
        <f t="shared" si="5"/>
        <v>381115</v>
      </c>
      <c r="E74" s="5"/>
      <c r="F74" s="5"/>
      <c r="G74" s="5">
        <f t="shared" si="9"/>
        <v>381115</v>
      </c>
      <c r="H74" s="5"/>
      <c r="I74" s="5">
        <f t="shared" si="8"/>
        <v>381115</v>
      </c>
      <c r="J74" s="5">
        <f t="shared" si="7"/>
        <v>0</v>
      </c>
      <c r="K74" s="5">
        <f t="shared" si="7"/>
        <v>0</v>
      </c>
      <c r="L74" s="5">
        <f t="shared" si="7"/>
        <v>0</v>
      </c>
      <c r="M74" s="5">
        <f t="shared" si="7"/>
        <v>0</v>
      </c>
      <c r="N74" s="5"/>
      <c r="O74" s="27">
        <f>SUMIF(IMPCO_2821001!$A$29:$A$94,$B74,IMPCO_2821001!$K$29:$K$94)*-1</f>
        <v>381115</v>
      </c>
      <c r="P74" s="27">
        <f>SUMIF(IMPCO_2821001!$A$95:$A$138,$B74,IMPCO_2821001!$K$95:$K$138)*-1</f>
        <v>0</v>
      </c>
      <c r="Q74" s="27">
        <f>SUMIF(IMPCO_2821001!$A$139:$A$181,$B74,IMPCO_2821001!$K$139:$K$181)*-1</f>
        <v>0</v>
      </c>
      <c r="R74" s="27">
        <f>SUMIF(IMPCO_2821001!$A$3:$A$28,$B74,IMPCO_2821001!$K$3:$K$28)*-1</f>
        <v>0</v>
      </c>
      <c r="S74" s="27">
        <v>0</v>
      </c>
      <c r="T74" s="5"/>
      <c r="U74" s="27">
        <f>SUMIF(IMPCO_2821001!$A$29:$A$94,$B74,IMPCO_2821001!$L$29:$L$94)*-1</f>
        <v>381115</v>
      </c>
      <c r="V74" s="27">
        <f>SUMIF(IMPCO_2821001!$A$95:$A$138,$B74,IMPCO_2821001!$L$95:$L$138)*-1</f>
        <v>0</v>
      </c>
      <c r="W74" s="27">
        <f>SUMIF(IMPCO_2821001!$A$139:$A$181,$B74,IMPCO_2821001!$L$139:$L$181)*-1</f>
        <v>0</v>
      </c>
      <c r="X74" s="27">
        <f>SUMIF(IMPCO_2821001!$A$3:$A$28,$B74,IMPCO_2821001!$L$3:$L$28)*-1</f>
        <v>0</v>
      </c>
      <c r="Y74" s="27">
        <v>0</v>
      </c>
    </row>
    <row r="75" spans="1:25" x14ac:dyDescent="0.25">
      <c r="A75" s="16">
        <f t="shared" si="0"/>
        <v>61</v>
      </c>
      <c r="B75" s="1" t="s">
        <v>277</v>
      </c>
      <c r="C75" s="5">
        <f t="shared" si="4"/>
        <v>31632</v>
      </c>
      <c r="D75" s="5">
        <f t="shared" si="5"/>
        <v>31632</v>
      </c>
      <c r="E75" s="5"/>
      <c r="F75" s="5"/>
      <c r="G75" s="5">
        <f t="shared" si="9"/>
        <v>31632</v>
      </c>
      <c r="H75" s="5"/>
      <c r="I75" s="5">
        <f t="shared" si="8"/>
        <v>31632</v>
      </c>
      <c r="J75" s="5">
        <f t="shared" si="7"/>
        <v>0</v>
      </c>
      <c r="K75" s="5">
        <f t="shared" si="7"/>
        <v>0</v>
      </c>
      <c r="L75" s="5">
        <f t="shared" si="7"/>
        <v>0</v>
      </c>
      <c r="M75" s="5">
        <f t="shared" si="7"/>
        <v>0</v>
      </c>
      <c r="N75" s="5"/>
      <c r="O75" s="27">
        <f>SUMIF(IMPCO_2821001!$A$29:$A$94,$B75,IMPCO_2821001!$K$29:$K$94)*-1</f>
        <v>31632</v>
      </c>
      <c r="P75" s="27">
        <f>SUMIF(IMPCO_2821001!$A$95:$A$138,$B75,IMPCO_2821001!$K$95:$K$138)*-1</f>
        <v>0</v>
      </c>
      <c r="Q75" s="27">
        <f>SUMIF(IMPCO_2821001!$A$139:$A$181,$B75,IMPCO_2821001!$K$139:$K$181)*-1</f>
        <v>0</v>
      </c>
      <c r="R75" s="27">
        <f>SUMIF(IMPCO_2821001!$A$3:$A$28,$B75,IMPCO_2821001!$K$3:$K$28)*-1</f>
        <v>0</v>
      </c>
      <c r="S75" s="27">
        <v>0</v>
      </c>
      <c r="T75" s="5"/>
      <c r="U75" s="27">
        <f>SUMIF(IMPCO_2821001!$A$29:$A$94,$B75,IMPCO_2821001!$L$29:$L$94)*-1</f>
        <v>31632</v>
      </c>
      <c r="V75" s="27">
        <f>SUMIF(IMPCO_2821001!$A$95:$A$138,$B75,IMPCO_2821001!$L$95:$L$138)*-1</f>
        <v>0</v>
      </c>
      <c r="W75" s="27">
        <f>SUMIF(IMPCO_2821001!$A$139:$A$181,$B75,IMPCO_2821001!$L$139:$L$181)*-1</f>
        <v>0</v>
      </c>
      <c r="X75" s="27">
        <f>SUMIF(IMPCO_2821001!$A$3:$A$28,$B75,IMPCO_2821001!$L$3:$L$28)*-1</f>
        <v>0</v>
      </c>
      <c r="Y75" s="27">
        <v>0</v>
      </c>
    </row>
    <row r="76" spans="1:25" x14ac:dyDescent="0.25">
      <c r="A76" s="16">
        <f t="shared" si="0"/>
        <v>62</v>
      </c>
      <c r="B76" s="3" t="s">
        <v>102</v>
      </c>
      <c r="C76" s="5">
        <f>SUM(O76:S76)</f>
        <v>0</v>
      </c>
      <c r="D76" s="5">
        <f>SUM(U76:Y76)</f>
        <v>0</v>
      </c>
      <c r="E76" s="5"/>
      <c r="F76" s="5"/>
      <c r="G76" s="5">
        <f>ROUND(SUM(C76:F76)/2,0)</f>
        <v>0</v>
      </c>
      <c r="H76" s="5"/>
      <c r="I76" s="5">
        <f t="shared" si="8"/>
        <v>0</v>
      </c>
      <c r="J76" s="5">
        <f t="shared" si="7"/>
        <v>0</v>
      </c>
      <c r="K76" s="5">
        <f t="shared" si="7"/>
        <v>0</v>
      </c>
      <c r="L76" s="5">
        <f t="shared" si="7"/>
        <v>0</v>
      </c>
      <c r="M76" s="5">
        <f t="shared" si="7"/>
        <v>0</v>
      </c>
      <c r="N76" s="5"/>
      <c r="O76" s="27">
        <f>SUMIF(IMPCO_2821001!$A$29:$A$94,$B76,IMPCO_2821001!$K$29:$K$94)*-1</f>
        <v>0</v>
      </c>
      <c r="P76" s="27">
        <f>SUMIF(IMPCO_2821001!$A$95:$A$138,$B76,IMPCO_2821001!$K$95:$K$138)*-1</f>
        <v>0</v>
      </c>
      <c r="Q76" s="27">
        <f>SUMIF(IMPCO_2821001!$A$139:$A$181,$B76,IMPCO_2821001!$K$139:$K$181)*-1</f>
        <v>0</v>
      </c>
      <c r="R76" s="27">
        <f>SUMIF(IMPCO_2821001!$A$3:$A$28,$B76,IMPCO_2821001!$K$3:$K$28)*-1</f>
        <v>0</v>
      </c>
      <c r="S76" s="27">
        <v>0</v>
      </c>
      <c r="T76" s="5"/>
      <c r="U76" s="27">
        <f>SUMIF(IMPCO_2821001!$A$29:$A$94,$B76,IMPCO_2821001!$L$29:$L$94)*-1</f>
        <v>0</v>
      </c>
      <c r="V76" s="27">
        <f>SUMIF(IMPCO_2821001!$A$95:$A$138,$B76,IMPCO_2821001!$L$95:$L$138)*-1</f>
        <v>0</v>
      </c>
      <c r="W76" s="27">
        <f>SUMIF(IMPCO_2821001!$A$139:$A$181,$B76,IMPCO_2821001!$L$139:$L$181)*-1</f>
        <v>0</v>
      </c>
      <c r="X76" s="27">
        <f>SUMIF(IMPCO_2821001!$A$3:$A$28,$B76,IMPCO_2821001!$L$3:$L$28)*-1</f>
        <v>0</v>
      </c>
      <c r="Y76" s="27">
        <v>0</v>
      </c>
    </row>
    <row r="77" spans="1:25" x14ac:dyDescent="0.25">
      <c r="A77" s="16">
        <f t="shared" si="0"/>
        <v>63</v>
      </c>
      <c r="B77" s="1" t="s">
        <v>129</v>
      </c>
      <c r="C77" s="5">
        <f t="shared" si="4"/>
        <v>0.15000000002328306</v>
      </c>
      <c r="D77" s="5">
        <f t="shared" si="5"/>
        <v>0.15000000002328306</v>
      </c>
      <c r="E77" s="5"/>
      <c r="F77" s="5"/>
      <c r="G77" s="5">
        <f t="shared" si="9"/>
        <v>0</v>
      </c>
      <c r="H77" s="5"/>
      <c r="I77" s="5">
        <f t="shared" si="8"/>
        <v>0</v>
      </c>
      <c r="J77" s="5">
        <f t="shared" si="7"/>
        <v>0</v>
      </c>
      <c r="K77" s="5">
        <f t="shared" si="7"/>
        <v>0.15000000002328306</v>
      </c>
      <c r="L77" s="5">
        <f t="shared" si="7"/>
        <v>0</v>
      </c>
      <c r="M77" s="5">
        <f t="shared" si="7"/>
        <v>0</v>
      </c>
      <c r="N77" s="5"/>
      <c r="O77" s="27">
        <f>SUMIF(IMPCO_2821001!$A$29:$A$94,$B77,IMPCO_2821001!$K$29:$K$94)*-1</f>
        <v>0</v>
      </c>
      <c r="P77" s="27">
        <f>SUMIF(IMPCO_2821001!$A$95:$A$138,$B77,IMPCO_2821001!$K$95:$K$138)*-1</f>
        <v>0</v>
      </c>
      <c r="Q77" s="27">
        <f>SUMIF(IMPCO_2821001!$A$139:$A$181,$B77,IMPCO_2821001!$K$139:$K$181)*-1</f>
        <v>0.15000000002328306</v>
      </c>
      <c r="R77" s="27">
        <f>SUMIF(IMPCO_2821001!$A$3:$A$28,$B77,IMPCO_2821001!$K$3:$K$28)*-1</f>
        <v>0</v>
      </c>
      <c r="S77" s="27">
        <v>0</v>
      </c>
      <c r="T77" s="5"/>
      <c r="U77" s="27">
        <f>SUMIF(IMPCO_2821001!$A$29:$A$94,$B77,IMPCO_2821001!$L$29:$L$94)*-1</f>
        <v>0</v>
      </c>
      <c r="V77" s="27">
        <f>SUMIF(IMPCO_2821001!$A$95:$A$138,$B77,IMPCO_2821001!$L$95:$L$138)*-1</f>
        <v>0</v>
      </c>
      <c r="W77" s="27">
        <f>SUMIF(IMPCO_2821001!$A$139:$A$181,$B77,IMPCO_2821001!$L$139:$L$181)*-1</f>
        <v>0.15000000002328306</v>
      </c>
      <c r="X77" s="27">
        <f>SUMIF(IMPCO_2821001!$A$3:$A$28,$B77,IMPCO_2821001!$L$3:$L$28)*-1</f>
        <v>0</v>
      </c>
      <c r="Y77" s="27">
        <v>0</v>
      </c>
    </row>
    <row r="78" spans="1:25" x14ac:dyDescent="0.25">
      <c r="A78" s="16">
        <f t="shared" si="0"/>
        <v>64</v>
      </c>
      <c r="B78" s="1" t="s">
        <v>877</v>
      </c>
      <c r="C78" s="5">
        <f t="shared" si="4"/>
        <v>0</v>
      </c>
      <c r="D78" s="5">
        <f t="shared" si="5"/>
        <v>0</v>
      </c>
      <c r="E78" s="5"/>
      <c r="F78" s="5"/>
      <c r="G78" s="5">
        <f t="shared" si="9"/>
        <v>0</v>
      </c>
      <c r="H78" s="5"/>
      <c r="I78" s="5">
        <f t="shared" si="8"/>
        <v>0</v>
      </c>
      <c r="J78" s="5">
        <f t="shared" si="7"/>
        <v>0</v>
      </c>
      <c r="K78" s="5">
        <f t="shared" si="7"/>
        <v>0</v>
      </c>
      <c r="L78" s="5">
        <f t="shared" si="7"/>
        <v>0</v>
      </c>
      <c r="M78" s="5">
        <f t="shared" si="7"/>
        <v>0</v>
      </c>
      <c r="N78" s="5"/>
      <c r="O78" s="27">
        <f>SUMIF(IMPCO_2821001!$A$29:$A$94,$B78,IMPCO_2821001!$K$29:$K$94)*-1</f>
        <v>0</v>
      </c>
      <c r="P78" s="27">
        <f>SUMIF(IMPCO_2821001!$A$95:$A$138,$B78,IMPCO_2821001!$K$95:$K$138)*-1</f>
        <v>0</v>
      </c>
      <c r="Q78" s="27">
        <f>SUMIF(IMPCO_2821001!$A$139:$A$181,$B78,IMPCO_2821001!$K$139:$K$181)*-1</f>
        <v>0</v>
      </c>
      <c r="R78" s="27">
        <f>SUMIF(IMPCO_2821001!$A$3:$A$28,$B78,IMPCO_2821001!$K$3:$K$28)*-1</f>
        <v>0</v>
      </c>
      <c r="S78" s="27">
        <v>0</v>
      </c>
      <c r="T78" s="5"/>
      <c r="U78" s="27">
        <f>SUMIF(IMPCO_2821001!$A$29:$A$94,$B78,IMPCO_2821001!$L$29:$L$94)*-1</f>
        <v>0</v>
      </c>
      <c r="V78" s="27">
        <f>SUMIF(IMPCO_2821001!$A$95:$A$138,$B78,IMPCO_2821001!$L$95:$L$138)*-1</f>
        <v>0</v>
      </c>
      <c r="W78" s="27">
        <f>SUMIF(IMPCO_2821001!$A$139:$A$181,$B78,IMPCO_2821001!$L$139:$L$181)*-1</f>
        <v>0</v>
      </c>
      <c r="X78" s="27">
        <f>SUMIF(IMPCO_2821001!$A$3:$A$28,$B78,IMPCO_2821001!$L$3:$L$28)*-1</f>
        <v>0</v>
      </c>
      <c r="Y78" s="27">
        <v>0</v>
      </c>
    </row>
    <row r="79" spans="1:25" x14ac:dyDescent="0.25">
      <c r="A79" s="16">
        <f t="shared" si="0"/>
        <v>65</v>
      </c>
      <c r="B79" s="1" t="s">
        <v>435</v>
      </c>
      <c r="C79" s="5">
        <f t="shared" si="4"/>
        <v>3150489</v>
      </c>
      <c r="D79" s="5">
        <f t="shared" si="5"/>
        <v>2787956</v>
      </c>
      <c r="E79" s="5"/>
      <c r="F79" s="5"/>
      <c r="G79" s="5">
        <f t="shared" si="9"/>
        <v>2969223</v>
      </c>
      <c r="H79" s="5"/>
      <c r="I79" s="5">
        <f t="shared" si="8"/>
        <v>0</v>
      </c>
      <c r="J79" s="5">
        <f t="shared" si="7"/>
        <v>2969222.5</v>
      </c>
      <c r="K79" s="5">
        <f t="shared" si="7"/>
        <v>0</v>
      </c>
      <c r="L79" s="5">
        <f t="shared" si="7"/>
        <v>0</v>
      </c>
      <c r="M79" s="5">
        <f t="shared" si="7"/>
        <v>0</v>
      </c>
      <c r="N79" s="5"/>
      <c r="O79" s="27">
        <f>SUMIF(IMPCO_2821001!$A$29:$A$94,$B79,IMPCO_2821001!$K$29:$K$94)*-1</f>
        <v>0</v>
      </c>
      <c r="P79" s="27">
        <f>SUMIF(IMPCO_2821001!$A$95:$A$138,$B79,IMPCO_2821001!$K$95:$K$138)*-1</f>
        <v>3150489</v>
      </c>
      <c r="Q79" s="27">
        <f>SUMIF(IMPCO_2821001!$A$139:$A$181,$B79,IMPCO_2821001!$K$139:$K$181)*-1</f>
        <v>0</v>
      </c>
      <c r="R79" s="27">
        <f>SUMIF(IMPCO_2821001!$A$3:$A$28,$B79,IMPCO_2821001!$K$3:$K$28)*-1</f>
        <v>0</v>
      </c>
      <c r="S79" s="27">
        <v>0</v>
      </c>
      <c r="T79" s="5"/>
      <c r="U79" s="27">
        <f>SUMIF(IMPCO_2821001!$A$29:$A$94,$B79,IMPCO_2821001!$L$29:$L$94)*-1</f>
        <v>0</v>
      </c>
      <c r="V79" s="27">
        <f>SUMIF(IMPCO_2821001!$A$95:$A$138,$B79,IMPCO_2821001!$L$95:$L$138)*-1</f>
        <v>2787956</v>
      </c>
      <c r="W79" s="27">
        <f>SUMIF(IMPCO_2821001!$A$139:$A$181,$B79,IMPCO_2821001!$L$139:$L$181)*-1</f>
        <v>0</v>
      </c>
      <c r="X79" s="27">
        <f>SUMIF(IMPCO_2821001!$A$3:$A$28,$B79,IMPCO_2821001!$L$3:$L$28)*-1</f>
        <v>0</v>
      </c>
      <c r="Y79" s="27">
        <v>0</v>
      </c>
    </row>
    <row r="80" spans="1:25" x14ac:dyDescent="0.25">
      <c r="A80" s="16">
        <f t="shared" ref="A80:A143" si="10">A79+1</f>
        <v>66</v>
      </c>
      <c r="B80" s="1" t="s">
        <v>25</v>
      </c>
      <c r="C80" s="22">
        <v>887799.37</v>
      </c>
      <c r="D80" s="22">
        <v>852070</v>
      </c>
      <c r="E80" s="5">
        <f t="shared" ref="E80:F82" si="11">-C80</f>
        <v>-887799.37</v>
      </c>
      <c r="F80" s="5">
        <f t="shared" si="11"/>
        <v>-852070</v>
      </c>
      <c r="G80" s="5">
        <f t="shared" si="9"/>
        <v>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25">
      <c r="A81" s="16">
        <f t="shared" si="10"/>
        <v>67</v>
      </c>
      <c r="B81" s="1" t="s">
        <v>37</v>
      </c>
      <c r="C81" s="22">
        <v>90827657.469999999</v>
      </c>
      <c r="D81" s="22">
        <v>106664937</v>
      </c>
      <c r="E81" s="5">
        <f t="shared" si="11"/>
        <v>-90827657.469999999</v>
      </c>
      <c r="F81" s="5">
        <f t="shared" si="11"/>
        <v>-106664937</v>
      </c>
      <c r="G81" s="5">
        <f t="shared" si="9"/>
        <v>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25">
      <c r="A82" s="16">
        <f t="shared" si="10"/>
        <v>68</v>
      </c>
      <c r="B82" s="1" t="s">
        <v>38</v>
      </c>
      <c r="C82" s="22">
        <v>-1549623</v>
      </c>
      <c r="D82" s="22">
        <v>-1398575</v>
      </c>
      <c r="E82" s="5">
        <f t="shared" si="11"/>
        <v>1549623</v>
      </c>
      <c r="F82" s="5">
        <f t="shared" si="11"/>
        <v>1398575</v>
      </c>
      <c r="G82" s="5">
        <f t="shared" si="9"/>
        <v>0</v>
      </c>
      <c r="H82" s="5"/>
      <c r="I82" s="5"/>
      <c r="J82" s="5"/>
      <c r="K82" s="5"/>
      <c r="L82" s="5"/>
      <c r="M82" s="5"/>
      <c r="N82" s="5"/>
      <c r="O82" s="6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25">
      <c r="A83" s="16">
        <f t="shared" si="10"/>
        <v>69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3.8" thickBot="1" x14ac:dyDescent="0.3">
      <c r="A84" s="16">
        <f t="shared" si="10"/>
        <v>70</v>
      </c>
      <c r="B84" s="1" t="s">
        <v>39</v>
      </c>
      <c r="C84" s="17">
        <f>SUM(C28:C83)</f>
        <v>1222740355.7300003</v>
      </c>
      <c r="D84" s="17">
        <f>SUM(D28:D83)</f>
        <v>1306253605.5</v>
      </c>
      <c r="E84" s="17">
        <f>SUM(E28:E83)</f>
        <v>-90165833.840000004</v>
      </c>
      <c r="F84" s="17">
        <f>SUM(F28:F83)</f>
        <v>-106118432</v>
      </c>
      <c r="G84" s="17">
        <f>SUM(G28:G83)</f>
        <v>1166354850</v>
      </c>
      <c r="H84" s="5"/>
      <c r="I84" s="17">
        <f>SUM(I28:I83)</f>
        <v>191022208.10999998</v>
      </c>
      <c r="J84" s="17">
        <f>SUM(J28:J83)</f>
        <v>508069212.84999985</v>
      </c>
      <c r="K84" s="17">
        <f>SUM(K28:K83)</f>
        <v>194234078.56999999</v>
      </c>
      <c r="L84" s="17">
        <f>SUM(L28:L83)</f>
        <v>273029348.16500002</v>
      </c>
      <c r="M84" s="17">
        <f>SUM(M28:M83)</f>
        <v>0</v>
      </c>
      <c r="N84" s="5"/>
      <c r="O84" s="17">
        <f>SUM(O28:O83)</f>
        <v>203425333.13999999</v>
      </c>
      <c r="P84" s="17">
        <f>SUM(P28:P83)</f>
        <v>476285467.28999996</v>
      </c>
      <c r="Q84" s="17">
        <f>SUM(Q28:Q83)</f>
        <v>188632713.95999995</v>
      </c>
      <c r="R84" s="17">
        <f>SUM(R28:R83)</f>
        <v>264231007.50000003</v>
      </c>
      <c r="S84" s="17">
        <f>SUM(S28:S83)</f>
        <v>0</v>
      </c>
      <c r="T84" s="5"/>
      <c r="U84" s="17">
        <f>SUM(U28:U83)</f>
        <v>178619083.07999998</v>
      </c>
      <c r="V84" s="17">
        <f>SUM(V28:V83)</f>
        <v>539852958.40999997</v>
      </c>
      <c r="W84" s="17">
        <f>SUM(W28:W83)</f>
        <v>199835443.17999995</v>
      </c>
      <c r="X84" s="17">
        <f>SUM(X28:X83)</f>
        <v>281827688.82999998</v>
      </c>
      <c r="Y84" s="17">
        <f>SUM(Y28:Y83)</f>
        <v>0</v>
      </c>
    </row>
    <row r="85" spans="1:25" ht="13.8" thickTop="1" x14ac:dyDescent="0.25">
      <c r="A85" s="16">
        <f t="shared" si="10"/>
        <v>71</v>
      </c>
      <c r="C85" s="18"/>
      <c r="D85" s="18"/>
      <c r="E85" s="18"/>
      <c r="F85" s="18"/>
      <c r="G85" s="18"/>
      <c r="H85" s="5"/>
      <c r="I85" s="18"/>
      <c r="J85" s="18"/>
      <c r="K85" s="18"/>
      <c r="L85" s="18"/>
      <c r="M85" s="18"/>
      <c r="N85" s="5"/>
      <c r="O85" s="18"/>
      <c r="P85" s="18"/>
      <c r="Q85" s="18"/>
      <c r="R85" s="18"/>
      <c r="S85" s="18"/>
      <c r="T85" s="5"/>
      <c r="U85" s="18"/>
      <c r="V85" s="18"/>
      <c r="W85" s="18"/>
      <c r="X85" s="18"/>
      <c r="Y85" s="18"/>
    </row>
    <row r="86" spans="1:25" x14ac:dyDescent="0.25">
      <c r="A86" s="16">
        <f t="shared" si="10"/>
        <v>72</v>
      </c>
      <c r="B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25">
      <c r="A87" s="16">
        <f t="shared" si="10"/>
        <v>73</v>
      </c>
      <c r="B87" s="3" t="s">
        <v>62</v>
      </c>
      <c r="C87" s="5" t="s">
        <v>24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25">
      <c r="A88" s="16">
        <f t="shared" si="10"/>
        <v>74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25">
      <c r="A89" s="16">
        <f t="shared" si="10"/>
        <v>75</v>
      </c>
      <c r="B89" s="1" t="s">
        <v>261</v>
      </c>
      <c r="C89" s="5">
        <f t="shared" ref="C89:C110" si="12">SUM(O89:S89)</f>
        <v>1433776.75</v>
      </c>
      <c r="D89" s="5">
        <f t="shared" ref="D89:D140" si="13">SUM(U89:Y89)</f>
        <v>3782333.45</v>
      </c>
      <c r="E89" s="5"/>
      <c r="F89" s="5"/>
      <c r="G89" s="5">
        <f t="shared" ref="G89:G140" si="14">ROUND(SUM(C89:F89)/2,0)</f>
        <v>2608055</v>
      </c>
      <c r="H89" s="5"/>
      <c r="I89" s="5">
        <f t="shared" ref="I89:M169" si="15">(O89+U89)/2</f>
        <v>2608055.1</v>
      </c>
      <c r="J89" s="5">
        <f t="shared" si="15"/>
        <v>0</v>
      </c>
      <c r="K89" s="5">
        <f t="shared" si="15"/>
        <v>0</v>
      </c>
      <c r="L89" s="5">
        <f t="shared" si="15"/>
        <v>0</v>
      </c>
      <c r="M89" s="5">
        <f t="shared" si="15"/>
        <v>0</v>
      </c>
      <c r="N89" s="5"/>
      <c r="O89" s="27">
        <f>SUMIF(IMPCO_2831001!$A$30:$A$78,$B89,IMPCO_2831001!$K$30:$K$78)*-1</f>
        <v>1433776.75</v>
      </c>
      <c r="P89" s="27">
        <f>SUMIF(IMPCO_2831001!$A$79:$A$114,$B89,IMPCO_2831001!$K$79:$K$114)*-1</f>
        <v>0</v>
      </c>
      <c r="Q89" s="27">
        <f>SUMIF(IMPCO_2831001!$A$115:$A$129,$B89,IMPCO_2831001!$K$115:$K$129)*-1</f>
        <v>0</v>
      </c>
      <c r="R89" s="27">
        <f>SUMIF(IMPCO_2831001!$A$3:$A$29,$B89,IMPCO_2831001!$K$3:$K$29)*-1</f>
        <v>0</v>
      </c>
      <c r="S89" s="27">
        <v>0</v>
      </c>
      <c r="T89" s="5"/>
      <c r="U89" s="27">
        <f>SUMIF(IMPCO_2831001!$A$30:$A$78,$B89,IMPCO_2831001!$L$30:$L$78)*-1</f>
        <v>3782333.45</v>
      </c>
      <c r="V89" s="27">
        <f>SUMIF(IMPCO_2831001!$A$79:$A$114,$B89,IMPCO_2831001!$L$79:$L$114)*-1</f>
        <v>0</v>
      </c>
      <c r="W89" s="27">
        <f>SUMIF(IMPCO_2831001!$A$115:$A$129,$B89,IMPCO_2831001!$L$115:$L$129)*-1</f>
        <v>0</v>
      </c>
      <c r="X89" s="27">
        <f>SUMIF(IMPCO_2831001!$A$3:$A$29,$B89,IMPCO_2831001!$L$3:$L$29)*-1</f>
        <v>0</v>
      </c>
      <c r="Y89" s="27">
        <v>0</v>
      </c>
    </row>
    <row r="90" spans="1:25" x14ac:dyDescent="0.25">
      <c r="A90" s="16">
        <f t="shared" si="10"/>
        <v>76</v>
      </c>
      <c r="B90" s="1" t="s">
        <v>263</v>
      </c>
      <c r="C90" s="5">
        <f t="shared" si="12"/>
        <v>2523343.6800000002</v>
      </c>
      <c r="D90" s="5">
        <f t="shared" si="13"/>
        <v>4363153.07</v>
      </c>
      <c r="E90" s="5"/>
      <c r="F90" s="5"/>
      <c r="G90" s="5">
        <f t="shared" si="14"/>
        <v>3443248</v>
      </c>
      <c r="H90" s="5"/>
      <c r="I90" s="5">
        <f t="shared" si="15"/>
        <v>3443248.375</v>
      </c>
      <c r="J90" s="5">
        <f t="shared" si="15"/>
        <v>0</v>
      </c>
      <c r="K90" s="5">
        <f t="shared" si="15"/>
        <v>0</v>
      </c>
      <c r="L90" s="5">
        <f t="shared" si="15"/>
        <v>0</v>
      </c>
      <c r="M90" s="5">
        <f t="shared" si="15"/>
        <v>0</v>
      </c>
      <c r="N90" s="5"/>
      <c r="O90" s="27">
        <f>SUMIF(IMPCO_2831001!$A$30:$A$78,$B90,IMPCO_2831001!$K$30:$K$78)*-1</f>
        <v>2523343.6800000002</v>
      </c>
      <c r="P90" s="27">
        <f>SUMIF(IMPCO_2831001!$A$79:$A$114,$B90,IMPCO_2831001!$K$79:$K$114)*-1</f>
        <v>0</v>
      </c>
      <c r="Q90" s="27">
        <f>SUMIF(IMPCO_2831001!$A$115:$A$129,$B90,IMPCO_2831001!$K$115:$K$129)*-1</f>
        <v>0</v>
      </c>
      <c r="R90" s="27">
        <f>SUMIF(IMPCO_2831001!$A$3:$A$29,$B90,IMPCO_2831001!$K$3:$K$29)*-1</f>
        <v>0</v>
      </c>
      <c r="S90" s="27">
        <v>0</v>
      </c>
      <c r="T90" s="5"/>
      <c r="U90" s="27">
        <f>SUMIF(IMPCO_2831001!$A$30:$A$78,$B90,IMPCO_2831001!$L$30:$L$78)*-1</f>
        <v>4363153.07</v>
      </c>
      <c r="V90" s="27">
        <f>SUMIF(IMPCO_2831001!$A$79:$A$114,$B90,IMPCO_2831001!$L$79:$L$114)*-1</f>
        <v>0</v>
      </c>
      <c r="W90" s="27">
        <f>SUMIF(IMPCO_2831001!$A$115:$A$129,$B90,IMPCO_2831001!$L$115:$L$129)*-1</f>
        <v>0</v>
      </c>
      <c r="X90" s="27">
        <f>SUMIF(IMPCO_2831001!$A$3:$A$29,$B90,IMPCO_2831001!$L$3:$L$29)*-1</f>
        <v>0</v>
      </c>
      <c r="Y90" s="27">
        <v>0</v>
      </c>
    </row>
    <row r="91" spans="1:25" x14ac:dyDescent="0.25">
      <c r="A91" s="16">
        <f t="shared" si="10"/>
        <v>77</v>
      </c>
      <c r="B91" s="1" t="s">
        <v>878</v>
      </c>
      <c r="C91" s="5">
        <f t="shared" si="12"/>
        <v>0</v>
      </c>
      <c r="D91" s="5">
        <f t="shared" si="13"/>
        <v>0</v>
      </c>
      <c r="E91" s="5"/>
      <c r="F91" s="5"/>
      <c r="G91" s="5">
        <f t="shared" si="14"/>
        <v>0</v>
      </c>
      <c r="H91" s="5"/>
      <c r="I91" s="5">
        <f t="shared" si="15"/>
        <v>0</v>
      </c>
      <c r="J91" s="5">
        <f t="shared" si="15"/>
        <v>0</v>
      </c>
      <c r="K91" s="5">
        <f t="shared" si="15"/>
        <v>0</v>
      </c>
      <c r="L91" s="5">
        <f t="shared" si="15"/>
        <v>0</v>
      </c>
      <c r="M91" s="5">
        <f t="shared" si="15"/>
        <v>0</v>
      </c>
      <c r="N91" s="5"/>
      <c r="O91" s="27">
        <f>SUMIF(IMPCO_2831001!$A$30:$A$78,$B91,IMPCO_2831001!$K$30:$K$78)*-1</f>
        <v>0</v>
      </c>
      <c r="P91" s="27">
        <f>SUMIF(IMPCO_2831001!$A$79:$A$114,$B91,IMPCO_2831001!$K$79:$K$114)*-1</f>
        <v>0</v>
      </c>
      <c r="Q91" s="27">
        <f>SUMIF(IMPCO_2831001!$A$115:$A$129,$B91,IMPCO_2831001!$K$115:$K$129)*-1</f>
        <v>0</v>
      </c>
      <c r="R91" s="27">
        <f>SUMIF(IMPCO_2831001!$A$3:$A$29,$B91,IMPCO_2831001!$K$3:$K$29)*-1</f>
        <v>0</v>
      </c>
      <c r="S91" s="27">
        <v>0</v>
      </c>
      <c r="T91" s="5"/>
      <c r="U91" s="27">
        <f>SUMIF(IMPCO_2831001!$A$30:$A$78,$B91,IMPCO_2831001!$L$30:$L$78)*-1</f>
        <v>0</v>
      </c>
      <c r="V91" s="27">
        <f>SUMIF(IMPCO_2831001!$A$79:$A$114,$B91,IMPCO_2831001!$L$79:$L$114)*-1</f>
        <v>0</v>
      </c>
      <c r="W91" s="27">
        <f>SUMIF(IMPCO_2831001!$A$115:$A$129,$B91,IMPCO_2831001!$L$115:$L$129)*-1</f>
        <v>0</v>
      </c>
      <c r="X91" s="27">
        <f>SUMIF(IMPCO_2831001!$A$3:$A$29,$B91,IMPCO_2831001!$L$3:$L$29)*-1</f>
        <v>0</v>
      </c>
      <c r="Y91" s="27">
        <v>0</v>
      </c>
    </row>
    <row r="92" spans="1:25" x14ac:dyDescent="0.25">
      <c r="A92" s="16">
        <f t="shared" si="10"/>
        <v>78</v>
      </c>
      <c r="B92" s="3" t="s">
        <v>879</v>
      </c>
      <c r="C92" s="5">
        <f t="shared" si="12"/>
        <v>0</v>
      </c>
      <c r="D92" s="5">
        <f t="shared" si="13"/>
        <v>0</v>
      </c>
      <c r="E92" s="5"/>
      <c r="F92" s="5"/>
      <c r="G92" s="5">
        <f t="shared" si="14"/>
        <v>0</v>
      </c>
      <c r="H92" s="5"/>
      <c r="I92" s="5">
        <f t="shared" si="15"/>
        <v>0</v>
      </c>
      <c r="J92" s="5">
        <f t="shared" si="15"/>
        <v>0</v>
      </c>
      <c r="K92" s="5">
        <f t="shared" si="15"/>
        <v>0</v>
      </c>
      <c r="L92" s="5">
        <f t="shared" si="15"/>
        <v>0</v>
      </c>
      <c r="M92" s="5">
        <f t="shared" si="15"/>
        <v>0</v>
      </c>
      <c r="N92" s="5"/>
      <c r="O92" s="27">
        <f>SUMIF(IMPCO_2831001!$A$30:$A$78,$B92,IMPCO_2831001!$K$30:$K$78)*-1</f>
        <v>0</v>
      </c>
      <c r="P92" s="27">
        <f>SUMIF(IMPCO_2831001!$A$79:$A$114,$B92,IMPCO_2831001!$K$79:$K$114)*-1</f>
        <v>0</v>
      </c>
      <c r="Q92" s="27">
        <f>SUMIF(IMPCO_2831001!$A$115:$A$129,$B92,IMPCO_2831001!$K$115:$K$129)*-1</f>
        <v>0</v>
      </c>
      <c r="R92" s="27">
        <f>SUMIF(IMPCO_2831001!$A$3:$A$29,$B92,IMPCO_2831001!$K$3:$K$29)*-1</f>
        <v>0</v>
      </c>
      <c r="S92" s="27">
        <v>0</v>
      </c>
      <c r="T92" s="5"/>
      <c r="U92" s="27">
        <f>SUMIF(IMPCO_2831001!$A$30:$A$78,$B92,IMPCO_2831001!$L$30:$L$78)*-1</f>
        <v>0</v>
      </c>
      <c r="V92" s="27">
        <f>SUMIF(IMPCO_2831001!$A$79:$A$114,$B92,IMPCO_2831001!$L$79:$L$114)*-1</f>
        <v>0</v>
      </c>
      <c r="W92" s="27">
        <f>SUMIF(IMPCO_2831001!$A$115:$A$129,$B92,IMPCO_2831001!$L$115:$L$129)*-1</f>
        <v>0</v>
      </c>
      <c r="X92" s="27">
        <f>SUMIF(IMPCO_2831001!$A$3:$A$29,$B92,IMPCO_2831001!$L$3:$L$29)*-1</f>
        <v>0</v>
      </c>
      <c r="Y92" s="27">
        <v>0</v>
      </c>
    </row>
    <row r="93" spans="1:25" x14ac:dyDescent="0.25">
      <c r="A93" s="16">
        <f t="shared" si="10"/>
        <v>79</v>
      </c>
      <c r="B93" s="1" t="s">
        <v>265</v>
      </c>
      <c r="C93" s="5">
        <f t="shared" si="12"/>
        <v>264098.57</v>
      </c>
      <c r="D93" s="5">
        <f t="shared" si="13"/>
        <v>909.31</v>
      </c>
      <c r="E93" s="5"/>
      <c r="F93" s="5"/>
      <c r="G93" s="5">
        <f t="shared" si="14"/>
        <v>132504</v>
      </c>
      <c r="H93" s="5"/>
      <c r="I93" s="5">
        <f t="shared" si="15"/>
        <v>132503.94</v>
      </c>
      <c r="J93" s="5">
        <f t="shared" si="15"/>
        <v>0</v>
      </c>
      <c r="K93" s="5">
        <f t="shared" si="15"/>
        <v>0</v>
      </c>
      <c r="L93" s="5">
        <f t="shared" si="15"/>
        <v>0</v>
      </c>
      <c r="M93" s="5">
        <f t="shared" si="15"/>
        <v>0</v>
      </c>
      <c r="N93" s="5"/>
      <c r="O93" s="27">
        <f>SUMIF(IMPCO_2831001!$A$30:$A$78,$B93,IMPCO_2831001!$K$30:$K$78)*-1</f>
        <v>264098.57</v>
      </c>
      <c r="P93" s="27">
        <f>SUMIF(IMPCO_2831001!$A$79:$A$114,$B93,IMPCO_2831001!$K$79:$K$114)*-1</f>
        <v>0</v>
      </c>
      <c r="Q93" s="27">
        <f>SUMIF(IMPCO_2831001!$A$115:$A$129,$B93,IMPCO_2831001!$K$115:$K$129)*-1</f>
        <v>0</v>
      </c>
      <c r="R93" s="27">
        <f>SUMIF(IMPCO_2831001!$A$3:$A$29,$B93,IMPCO_2831001!$K$3:$K$29)*-1</f>
        <v>0</v>
      </c>
      <c r="S93" s="27">
        <v>0</v>
      </c>
      <c r="T93" s="5"/>
      <c r="U93" s="27">
        <f>SUMIF(IMPCO_2831001!$A$30:$A$78,$B93,IMPCO_2831001!$L$30:$L$78)*-1</f>
        <v>909.31</v>
      </c>
      <c r="V93" s="27">
        <f>SUMIF(IMPCO_2831001!$A$79:$A$114,$B93,IMPCO_2831001!$L$79:$L$114)*-1</f>
        <v>0</v>
      </c>
      <c r="W93" s="27">
        <f>SUMIF(IMPCO_2831001!$A$115:$A$129,$B93,IMPCO_2831001!$L$115:$L$129)*-1</f>
        <v>0</v>
      </c>
      <c r="X93" s="27">
        <f>SUMIF(IMPCO_2831001!$A$3:$A$29,$B93,IMPCO_2831001!$L$3:$L$29)*-1</f>
        <v>0</v>
      </c>
      <c r="Y93" s="27">
        <v>0</v>
      </c>
    </row>
    <row r="94" spans="1:25" x14ac:dyDescent="0.25">
      <c r="A94" s="16">
        <f t="shared" si="10"/>
        <v>80</v>
      </c>
      <c r="B94" s="1" t="s">
        <v>267</v>
      </c>
      <c r="C94" s="5">
        <f t="shared" ref="C94:C95" si="16">SUM(O94:S94)</f>
        <v>187505.06</v>
      </c>
      <c r="D94" s="5">
        <f t="shared" si="13"/>
        <v>-410556.23</v>
      </c>
      <c r="E94" s="5"/>
      <c r="F94" s="5"/>
      <c r="G94" s="5">
        <f t="shared" si="14"/>
        <v>-111526</v>
      </c>
      <c r="H94" s="5"/>
      <c r="I94" s="5">
        <f t="shared" si="15"/>
        <v>-111525.58499999999</v>
      </c>
      <c r="J94" s="5">
        <f t="shared" si="15"/>
        <v>0</v>
      </c>
      <c r="K94" s="5">
        <f t="shared" si="15"/>
        <v>0</v>
      </c>
      <c r="L94" s="5">
        <f t="shared" si="15"/>
        <v>0</v>
      </c>
      <c r="M94" s="5">
        <f t="shared" si="15"/>
        <v>0</v>
      </c>
      <c r="N94" s="5"/>
      <c r="O94" s="27">
        <f>SUMIF(IMPCO_2831001!$A$30:$A$78,$B94,IMPCO_2831001!$K$30:$K$78)*-1</f>
        <v>187505.06</v>
      </c>
      <c r="P94" s="27">
        <f>SUMIF(IMPCO_2831001!$A$79:$A$114,$B94,IMPCO_2831001!$K$79:$K$114)*-1</f>
        <v>0</v>
      </c>
      <c r="Q94" s="27">
        <f>SUMIF(IMPCO_2831001!$A$115:$A$129,$B94,IMPCO_2831001!$K$115:$K$129)*-1</f>
        <v>0</v>
      </c>
      <c r="R94" s="27">
        <f>SUMIF(IMPCO_2831001!$A$3:$A$29,$B94,IMPCO_2831001!$K$3:$K$29)*-1</f>
        <v>0</v>
      </c>
      <c r="S94" s="27">
        <v>0</v>
      </c>
      <c r="T94" s="5"/>
      <c r="U94" s="27">
        <f>SUMIF(IMPCO_2831001!$A$30:$A$78,$B94,IMPCO_2831001!$L$30:$L$78)*-1</f>
        <v>-410556.23</v>
      </c>
      <c r="V94" s="27">
        <f>SUMIF(IMPCO_2831001!$A$79:$A$114,$B94,IMPCO_2831001!$L$79:$L$114)*-1</f>
        <v>0</v>
      </c>
      <c r="W94" s="27">
        <f>SUMIF(IMPCO_2831001!$A$115:$A$129,$B94,IMPCO_2831001!$L$115:$L$129)*-1</f>
        <v>0</v>
      </c>
      <c r="X94" s="27">
        <f>SUMIF(IMPCO_2831001!$A$3:$A$29,$B94,IMPCO_2831001!$L$3:$L$29)*-1</f>
        <v>0</v>
      </c>
      <c r="Y94" s="27">
        <v>0</v>
      </c>
    </row>
    <row r="95" spans="1:25" x14ac:dyDescent="0.25">
      <c r="A95" s="16">
        <f t="shared" si="10"/>
        <v>81</v>
      </c>
      <c r="B95" s="1" t="s">
        <v>880</v>
      </c>
      <c r="C95" s="5">
        <f t="shared" si="16"/>
        <v>33875.94</v>
      </c>
      <c r="D95" s="5">
        <f t="shared" si="13"/>
        <v>33875.94</v>
      </c>
      <c r="E95" s="5"/>
      <c r="F95" s="5"/>
      <c r="G95" s="5">
        <f t="shared" si="14"/>
        <v>33876</v>
      </c>
      <c r="H95" s="5"/>
      <c r="I95" s="5">
        <f t="shared" si="15"/>
        <v>33875.94</v>
      </c>
      <c r="J95" s="5">
        <f t="shared" si="15"/>
        <v>0</v>
      </c>
      <c r="K95" s="5">
        <f t="shared" si="15"/>
        <v>0</v>
      </c>
      <c r="L95" s="5">
        <f t="shared" si="15"/>
        <v>0</v>
      </c>
      <c r="M95" s="5">
        <f t="shared" si="15"/>
        <v>0</v>
      </c>
      <c r="N95" s="5"/>
      <c r="O95" s="27">
        <f>SUMIF(IMPCO_2831001!$A$30:$A$78,$B95,IMPCO_2831001!$K$30:$K$78)*-1</f>
        <v>33875.94</v>
      </c>
      <c r="P95" s="27">
        <f>SUMIF(IMPCO_2831001!$A$79:$A$114,$B95,IMPCO_2831001!$K$79:$K$114)*-1</f>
        <v>0</v>
      </c>
      <c r="Q95" s="27">
        <f>SUMIF(IMPCO_2831001!$A$115:$A$129,$B95,IMPCO_2831001!$K$115:$K$129)*-1</f>
        <v>0</v>
      </c>
      <c r="R95" s="27">
        <f>SUMIF(IMPCO_2831001!$A$3:$A$29,$B95,IMPCO_2831001!$K$3:$K$29)*-1</f>
        <v>0</v>
      </c>
      <c r="S95" s="27">
        <v>0</v>
      </c>
      <c r="T95" s="5"/>
      <c r="U95" s="27">
        <f>SUMIF(IMPCO_2831001!$A$30:$A$78,$B95,IMPCO_2831001!$L$30:$L$78)*-1</f>
        <v>33875.94</v>
      </c>
      <c r="V95" s="27">
        <f>SUMIF(IMPCO_2831001!$A$79:$A$114,$B95,IMPCO_2831001!$L$79:$L$114)*-1</f>
        <v>0</v>
      </c>
      <c r="W95" s="27">
        <f>SUMIF(IMPCO_2831001!$A$115:$A$129,$B95,IMPCO_2831001!$L$115:$L$129)*-1</f>
        <v>0</v>
      </c>
      <c r="X95" s="27">
        <f>SUMIF(IMPCO_2831001!$A$3:$A$29,$B95,IMPCO_2831001!$L$3:$L$29)*-1</f>
        <v>0</v>
      </c>
      <c r="Y95" s="27">
        <v>0</v>
      </c>
    </row>
    <row r="96" spans="1:25" x14ac:dyDescent="0.25">
      <c r="A96" s="16">
        <f t="shared" si="10"/>
        <v>82</v>
      </c>
      <c r="B96" s="1" t="s">
        <v>40</v>
      </c>
      <c r="C96" s="5">
        <f t="shared" si="12"/>
        <v>2367325.1</v>
      </c>
      <c r="D96" s="5">
        <f t="shared" si="13"/>
        <v>916789.65</v>
      </c>
      <c r="E96" s="5"/>
      <c r="F96" s="5"/>
      <c r="G96" s="5">
        <f t="shared" si="14"/>
        <v>1642057</v>
      </c>
      <c r="H96" s="5"/>
      <c r="I96" s="5">
        <f t="shared" si="15"/>
        <v>1642057.375</v>
      </c>
      <c r="J96" s="5">
        <f t="shared" si="15"/>
        <v>0</v>
      </c>
      <c r="K96" s="5">
        <f t="shared" si="15"/>
        <v>0</v>
      </c>
      <c r="L96" s="5">
        <f t="shared" si="15"/>
        <v>0</v>
      </c>
      <c r="M96" s="5">
        <f t="shared" si="15"/>
        <v>0</v>
      </c>
      <c r="N96" s="5"/>
      <c r="O96" s="27">
        <f>SUMIF(IMPCO_2831001!$A$30:$A$78,$B96,IMPCO_2831001!$K$30:$K$78)*-1</f>
        <v>2367325.1</v>
      </c>
      <c r="P96" s="27">
        <f>SUMIF(IMPCO_2831001!$A$79:$A$114,$B96,IMPCO_2831001!$K$79:$K$114)*-1</f>
        <v>0</v>
      </c>
      <c r="Q96" s="27">
        <f>SUMIF(IMPCO_2831001!$A$115:$A$129,$B96,IMPCO_2831001!$K$115:$K$129)*-1</f>
        <v>0</v>
      </c>
      <c r="R96" s="27">
        <f>SUMIF(IMPCO_2831001!$A$3:$A$29,$B96,IMPCO_2831001!$K$3:$K$29)*-1</f>
        <v>0</v>
      </c>
      <c r="S96" s="27">
        <v>0</v>
      </c>
      <c r="T96" s="5"/>
      <c r="U96" s="27">
        <f>SUMIF(IMPCO_2831001!$A$30:$A$78,$B96,IMPCO_2831001!$L$30:$L$78)*-1</f>
        <v>916789.65</v>
      </c>
      <c r="V96" s="27">
        <f>SUMIF(IMPCO_2831001!$A$79:$A$114,$B96,IMPCO_2831001!$L$79:$L$114)*-1</f>
        <v>0</v>
      </c>
      <c r="W96" s="27">
        <f>SUMIF(IMPCO_2831001!$A$115:$A$129,$B96,IMPCO_2831001!$L$115:$L$129)*-1</f>
        <v>0</v>
      </c>
      <c r="X96" s="27">
        <f>SUMIF(IMPCO_2831001!$A$3:$A$29,$B96,IMPCO_2831001!$L$3:$L$29)*-1</f>
        <v>0</v>
      </c>
      <c r="Y96" s="27">
        <v>0</v>
      </c>
    </row>
    <row r="97" spans="1:25" x14ac:dyDescent="0.25">
      <c r="A97" s="16">
        <f t="shared" si="10"/>
        <v>83</v>
      </c>
      <c r="B97" s="3" t="s">
        <v>280</v>
      </c>
      <c r="C97" s="5">
        <f t="shared" si="12"/>
        <v>-460765.2</v>
      </c>
      <c r="D97" s="5">
        <f t="shared" si="13"/>
        <v>-460765.55</v>
      </c>
      <c r="E97" s="5"/>
      <c r="F97" s="5"/>
      <c r="G97" s="5">
        <f t="shared" si="14"/>
        <v>-460765</v>
      </c>
      <c r="H97" s="5"/>
      <c r="I97" s="5">
        <f t="shared" si="15"/>
        <v>-460765.375</v>
      </c>
      <c r="J97" s="5">
        <f t="shared" si="15"/>
        <v>0</v>
      </c>
      <c r="K97" s="5">
        <f t="shared" si="15"/>
        <v>0</v>
      </c>
      <c r="L97" s="5">
        <f t="shared" si="15"/>
        <v>0</v>
      </c>
      <c r="M97" s="5">
        <f t="shared" si="15"/>
        <v>0</v>
      </c>
      <c r="N97" s="5"/>
      <c r="O97" s="27">
        <f>SUMIF(IMPCO_2831001!$A$30:$A$78,$B97,IMPCO_2831001!$K$30:$K$78)*-1</f>
        <v>-460765.2</v>
      </c>
      <c r="P97" s="27">
        <f>SUMIF(IMPCO_2831001!$A$79:$A$114,$B97,IMPCO_2831001!$K$79:$K$114)*-1</f>
        <v>0</v>
      </c>
      <c r="Q97" s="27">
        <f>SUMIF(IMPCO_2831001!$A$115:$A$129,$B97,IMPCO_2831001!$K$115:$K$129)*-1</f>
        <v>0</v>
      </c>
      <c r="R97" s="27">
        <f>SUMIF(IMPCO_2831001!$A$3:$A$29,$B97,IMPCO_2831001!$K$3:$K$29)*-1</f>
        <v>0</v>
      </c>
      <c r="S97" s="27">
        <v>0</v>
      </c>
      <c r="T97" s="5"/>
      <c r="U97" s="27">
        <f>SUMIF(IMPCO_2831001!$A$30:$A$78,$B97,IMPCO_2831001!$L$30:$L$78)*-1</f>
        <v>-460765.55</v>
      </c>
      <c r="V97" s="27">
        <f>SUMIF(IMPCO_2831001!$A$79:$A$114,$B97,IMPCO_2831001!$L$79:$L$114)*-1</f>
        <v>0</v>
      </c>
      <c r="W97" s="27">
        <f>SUMIF(IMPCO_2831001!$A$115:$A$129,$B97,IMPCO_2831001!$L$115:$L$129)*-1</f>
        <v>0</v>
      </c>
      <c r="X97" s="27">
        <f>SUMIF(IMPCO_2831001!$A$3:$A$29,$B97,IMPCO_2831001!$L$3:$L$29)*-1</f>
        <v>0</v>
      </c>
      <c r="Y97" s="27">
        <v>0</v>
      </c>
    </row>
    <row r="98" spans="1:25" x14ac:dyDescent="0.25">
      <c r="A98" s="16">
        <f t="shared" si="10"/>
        <v>84</v>
      </c>
      <c r="B98" s="1" t="s">
        <v>881</v>
      </c>
      <c r="C98" s="5">
        <f t="shared" si="12"/>
        <v>0</v>
      </c>
      <c r="D98" s="5">
        <f t="shared" si="13"/>
        <v>0</v>
      </c>
      <c r="E98" s="5"/>
      <c r="F98" s="5"/>
      <c r="G98" s="5">
        <f t="shared" si="14"/>
        <v>0</v>
      </c>
      <c r="H98" s="5"/>
      <c r="I98" s="5">
        <f t="shared" si="15"/>
        <v>0</v>
      </c>
      <c r="J98" s="5">
        <f t="shared" si="15"/>
        <v>0</v>
      </c>
      <c r="K98" s="5">
        <f t="shared" si="15"/>
        <v>0</v>
      </c>
      <c r="L98" s="5">
        <f t="shared" si="15"/>
        <v>0</v>
      </c>
      <c r="M98" s="5">
        <f t="shared" si="15"/>
        <v>0</v>
      </c>
      <c r="N98" s="5"/>
      <c r="O98" s="27">
        <f>SUMIF(IMPCO_2831001!$A$30:$A$78,$B98,IMPCO_2831001!$K$30:$K$78)*-1</f>
        <v>0</v>
      </c>
      <c r="P98" s="27">
        <f>SUMIF(IMPCO_2831001!$A$79:$A$114,$B98,IMPCO_2831001!$K$79:$K$114)*-1</f>
        <v>0</v>
      </c>
      <c r="Q98" s="27">
        <f>SUMIF(IMPCO_2831001!$A$115:$A$129,$B98,IMPCO_2831001!$K$115:$K$129)*-1</f>
        <v>0</v>
      </c>
      <c r="R98" s="27">
        <f>SUMIF(IMPCO_2831001!$A$3:$A$29,$B98,IMPCO_2831001!$K$3:$K$29)*-1</f>
        <v>0</v>
      </c>
      <c r="S98" s="27">
        <v>0</v>
      </c>
      <c r="T98" s="5"/>
      <c r="U98" s="27">
        <f>SUMIF(IMPCO_2831001!$A$30:$A$78,$B98,IMPCO_2831001!$L$30:$L$78)*-1</f>
        <v>0</v>
      </c>
      <c r="V98" s="27">
        <f>SUMIF(IMPCO_2831001!$A$79:$A$114,$B98,IMPCO_2831001!$L$79:$L$114)*-1</f>
        <v>0</v>
      </c>
      <c r="W98" s="27">
        <f>SUMIF(IMPCO_2831001!$A$115:$A$129,$B98,IMPCO_2831001!$L$115:$L$129)*-1</f>
        <v>0</v>
      </c>
      <c r="X98" s="27">
        <f>SUMIF(IMPCO_2831001!$A$3:$A$29,$B98,IMPCO_2831001!$L$3:$L$29)*-1</f>
        <v>0</v>
      </c>
      <c r="Y98" s="27">
        <v>0</v>
      </c>
    </row>
    <row r="99" spans="1:25" x14ac:dyDescent="0.25">
      <c r="A99" s="16">
        <f t="shared" si="10"/>
        <v>85</v>
      </c>
      <c r="B99" s="3" t="s">
        <v>286</v>
      </c>
      <c r="C99" s="5">
        <f t="shared" si="12"/>
        <v>0</v>
      </c>
      <c r="D99" s="5">
        <f t="shared" si="13"/>
        <v>0</v>
      </c>
      <c r="E99" s="5"/>
      <c r="F99" s="5"/>
      <c r="G99" s="5">
        <f t="shared" si="14"/>
        <v>0</v>
      </c>
      <c r="H99" s="5"/>
      <c r="I99" s="5">
        <f t="shared" si="15"/>
        <v>0</v>
      </c>
      <c r="J99" s="5">
        <f t="shared" si="15"/>
        <v>0</v>
      </c>
      <c r="K99" s="5">
        <f t="shared" si="15"/>
        <v>0</v>
      </c>
      <c r="L99" s="5">
        <f t="shared" si="15"/>
        <v>0</v>
      </c>
      <c r="M99" s="5">
        <f t="shared" si="15"/>
        <v>0</v>
      </c>
      <c r="N99" s="5"/>
      <c r="O99" s="27">
        <f>SUMIF(IMPCO_2831001!$A$30:$A$78,$B99,IMPCO_2831001!$K$30:$K$78)*-1</f>
        <v>0</v>
      </c>
      <c r="P99" s="27">
        <f>SUMIF(IMPCO_2831001!$A$79:$A$114,$B99,IMPCO_2831001!$K$79:$K$114)*-1</f>
        <v>0</v>
      </c>
      <c r="Q99" s="27">
        <f>SUMIF(IMPCO_2831001!$A$115:$A$129,$B99,IMPCO_2831001!$K$115:$K$129)*-1</f>
        <v>0</v>
      </c>
      <c r="R99" s="27">
        <f>SUMIF(IMPCO_2831001!$A$3:$A$29,$B99,IMPCO_2831001!$K$3:$K$29)*-1</f>
        <v>0</v>
      </c>
      <c r="S99" s="27">
        <v>0</v>
      </c>
      <c r="T99" s="5"/>
      <c r="U99" s="27">
        <f>SUMIF(IMPCO_2831001!$A$30:$A$78,$B99,IMPCO_2831001!$L$30:$L$78)*-1</f>
        <v>0</v>
      </c>
      <c r="V99" s="27">
        <f>SUMIF(IMPCO_2831001!$A$79:$A$114,$B99,IMPCO_2831001!$L$79:$L$114)*-1</f>
        <v>0</v>
      </c>
      <c r="W99" s="27">
        <f>SUMIF(IMPCO_2831001!$A$115:$A$129,$B99,IMPCO_2831001!$L$115:$L$129)*-1</f>
        <v>0</v>
      </c>
      <c r="X99" s="27">
        <f>SUMIF(IMPCO_2831001!$A$3:$A$29,$B99,IMPCO_2831001!$L$3:$L$29)*-1</f>
        <v>0</v>
      </c>
      <c r="Y99" s="27">
        <v>0</v>
      </c>
    </row>
    <row r="100" spans="1:25" x14ac:dyDescent="0.25">
      <c r="A100" s="16">
        <f t="shared" si="10"/>
        <v>86</v>
      </c>
      <c r="B100" s="3" t="s">
        <v>282</v>
      </c>
      <c r="C100" s="5">
        <f>SUM(O100:S100)</f>
        <v>2993633.34</v>
      </c>
      <c r="D100" s="5">
        <f>SUM(U100:Y100)</f>
        <v>2673526.56</v>
      </c>
      <c r="E100" s="5"/>
      <c r="F100" s="5"/>
      <c r="G100" s="5">
        <f>ROUND(SUM(C100:F100)/2,0)</f>
        <v>2833580</v>
      </c>
      <c r="H100" s="5"/>
      <c r="I100" s="5">
        <f>(O100+U100)/2</f>
        <v>0</v>
      </c>
      <c r="J100" s="5">
        <f>(P100+V100)/2</f>
        <v>0</v>
      </c>
      <c r="K100" s="5">
        <f>(Q100+W100)/2</f>
        <v>0</v>
      </c>
      <c r="L100" s="5">
        <f>(R100+X100)/2</f>
        <v>2833579.95</v>
      </c>
      <c r="M100" s="5">
        <f>(S100+Y100)/2</f>
        <v>0</v>
      </c>
      <c r="N100" s="5"/>
      <c r="O100" s="27">
        <f>SUMIF(IMPCO_2831001!$A$30:$A$78,$B100,IMPCO_2831001!$K$30:$K$78)*-1</f>
        <v>0</v>
      </c>
      <c r="P100" s="27">
        <f>SUMIF(IMPCO_2831001!$A$79:$A$114,$B100,IMPCO_2831001!$K$79:$K$114)*-1</f>
        <v>0</v>
      </c>
      <c r="Q100" s="27">
        <f>SUMIF(IMPCO_2831001!$A$115:$A$129,$B100,IMPCO_2831001!$K$115:$K$129)*-1</f>
        <v>0</v>
      </c>
      <c r="R100" s="27">
        <f>SUMIF(IMPCO_2831001!$A$3:$A$29,$B100,IMPCO_2831001!$K$3:$K$29)*-1</f>
        <v>2993633.34</v>
      </c>
      <c r="S100" s="27">
        <v>0</v>
      </c>
      <c r="T100" s="5"/>
      <c r="U100" s="27">
        <f>SUMIF(IMPCO_2831001!$A$30:$A$78,$B100,IMPCO_2831001!$L$30:$L$78)*-1</f>
        <v>0</v>
      </c>
      <c r="V100" s="27">
        <f>SUMIF(IMPCO_2831001!$A$79:$A$114,$B100,IMPCO_2831001!$L$79:$L$114)*-1</f>
        <v>0</v>
      </c>
      <c r="W100" s="27">
        <f>SUMIF(IMPCO_2831001!$A$115:$A$129,$B100,IMPCO_2831001!$L$115:$L$129)*-1</f>
        <v>0</v>
      </c>
      <c r="X100" s="27">
        <f>SUMIF(IMPCO_2831001!$A$3:$A$29,$B100,IMPCO_2831001!$L$3:$L$29)*-1</f>
        <v>2673526.56</v>
      </c>
      <c r="Y100" s="27">
        <v>0</v>
      </c>
    </row>
    <row r="101" spans="1:25" x14ac:dyDescent="0.25">
      <c r="A101" s="16">
        <f t="shared" si="10"/>
        <v>87</v>
      </c>
      <c r="B101" s="3" t="s">
        <v>284</v>
      </c>
      <c r="C101" s="5">
        <f t="shared" si="12"/>
        <v>418150.06</v>
      </c>
      <c r="D101" s="5">
        <f t="shared" si="13"/>
        <v>325404.08</v>
      </c>
      <c r="E101" s="5"/>
      <c r="F101" s="5"/>
      <c r="G101" s="5">
        <f t="shared" si="14"/>
        <v>371777</v>
      </c>
      <c r="H101" s="5"/>
      <c r="I101" s="5">
        <f t="shared" si="15"/>
        <v>0</v>
      </c>
      <c r="J101" s="5">
        <f t="shared" si="15"/>
        <v>0</v>
      </c>
      <c r="K101" s="5">
        <f t="shared" si="15"/>
        <v>371777.07</v>
      </c>
      <c r="L101" s="5">
        <f t="shared" si="15"/>
        <v>0</v>
      </c>
      <c r="M101" s="5">
        <f t="shared" si="15"/>
        <v>0</v>
      </c>
      <c r="N101" s="5"/>
      <c r="O101" s="27">
        <f>SUMIF(IMPCO_2831001!$A$30:$A$78,$B101,IMPCO_2831001!$K$30:$K$78)*-1</f>
        <v>0</v>
      </c>
      <c r="P101" s="27">
        <f>SUMIF(IMPCO_2831001!$A$79:$A$114,$B101,IMPCO_2831001!$K$79:$K$114)*-1</f>
        <v>0</v>
      </c>
      <c r="Q101" s="27">
        <f>SUMIF(IMPCO_2831001!$A$115:$A$129,$B101,IMPCO_2831001!$K$115:$K$129)*-1</f>
        <v>418150.06</v>
      </c>
      <c r="R101" s="27">
        <f>SUMIF(IMPCO_2831001!$A$3:$A$29,$B101,IMPCO_2831001!$K$3:$K$29)*-1</f>
        <v>0</v>
      </c>
      <c r="S101" s="27">
        <v>0</v>
      </c>
      <c r="T101" s="5"/>
      <c r="U101" s="27">
        <f>SUMIF(IMPCO_2831001!$A$30:$A$78,$B101,IMPCO_2831001!$L$30:$L$78)*-1</f>
        <v>0</v>
      </c>
      <c r="V101" s="27">
        <f>SUMIF(IMPCO_2831001!$A$79:$A$114,$B101,IMPCO_2831001!$L$79:$L$114)*-1</f>
        <v>0</v>
      </c>
      <c r="W101" s="27">
        <f>SUMIF(IMPCO_2831001!$A$115:$A$129,$B101,IMPCO_2831001!$L$115:$L$129)*-1</f>
        <v>325404.08</v>
      </c>
      <c r="X101" s="27">
        <f>SUMIF(IMPCO_2831001!$A$3:$A$29,$B101,IMPCO_2831001!$L$3:$L$29)*-1</f>
        <v>0</v>
      </c>
      <c r="Y101" s="27">
        <v>0</v>
      </c>
    </row>
    <row r="102" spans="1:25" x14ac:dyDescent="0.25">
      <c r="A102" s="16">
        <f t="shared" si="10"/>
        <v>88</v>
      </c>
      <c r="B102" s="3" t="s">
        <v>109</v>
      </c>
      <c r="C102" s="5">
        <f>SUM(O102:S102)</f>
        <v>616806.30000000005</v>
      </c>
      <c r="D102" s="5">
        <f>SUM(U102:Y102)</f>
        <v>-0.01</v>
      </c>
      <c r="E102" s="5"/>
      <c r="F102" s="5"/>
      <c r="G102" s="5">
        <f t="shared" si="14"/>
        <v>308403</v>
      </c>
      <c r="H102" s="5"/>
      <c r="I102" s="5">
        <f t="shared" si="15"/>
        <v>0</v>
      </c>
      <c r="J102" s="5">
        <f t="shared" si="15"/>
        <v>0</v>
      </c>
      <c r="K102" s="5">
        <f t="shared" si="15"/>
        <v>0</v>
      </c>
      <c r="L102" s="5">
        <f t="shared" si="15"/>
        <v>308403.14500000002</v>
      </c>
      <c r="M102" s="5">
        <f t="shared" si="15"/>
        <v>0</v>
      </c>
      <c r="N102" s="5"/>
      <c r="O102" s="27">
        <f>SUMIF(IMPCO_2831001!$A$30:$A$78,$B102,IMPCO_2831001!$K$30:$K$78)*-1</f>
        <v>0</v>
      </c>
      <c r="P102" s="27">
        <f>SUMIF(IMPCO_2831001!$A$79:$A$114,$B102,IMPCO_2831001!$K$79:$K$114)*-1</f>
        <v>0</v>
      </c>
      <c r="Q102" s="27">
        <f>SUMIF(IMPCO_2831001!$A$115:$A$129,$B102,IMPCO_2831001!$K$115:$K$129)*-1</f>
        <v>0</v>
      </c>
      <c r="R102" s="27">
        <f>SUMIF(IMPCO_2831001!$A$3:$A$29,$B102,IMPCO_2831001!$K$3:$K$29)*-1</f>
        <v>616806.30000000005</v>
      </c>
      <c r="S102" s="27">
        <v>0</v>
      </c>
      <c r="T102" s="5"/>
      <c r="U102" s="27">
        <f>SUMIF(IMPCO_2831001!$A$30:$A$78,$B102,IMPCO_2831001!$L$30:$L$78)*-1</f>
        <v>0</v>
      </c>
      <c r="V102" s="27">
        <f>SUMIF(IMPCO_2831001!$A$79:$A$114,$B102,IMPCO_2831001!$L$79:$L$114)*-1</f>
        <v>0</v>
      </c>
      <c r="W102" s="27">
        <f>SUMIF(IMPCO_2831001!$A$115:$A$129,$B102,IMPCO_2831001!$L$115:$L$129)*-1</f>
        <v>0</v>
      </c>
      <c r="X102" s="27">
        <f>SUMIF(IMPCO_2831001!$A$3:$A$29,$B102,IMPCO_2831001!$L$3:$L$29)*-1</f>
        <v>-0.01</v>
      </c>
      <c r="Y102" s="27">
        <v>0</v>
      </c>
    </row>
    <row r="103" spans="1:25" x14ac:dyDescent="0.25">
      <c r="A103" s="16">
        <f t="shared" si="10"/>
        <v>89</v>
      </c>
      <c r="B103" s="3" t="s">
        <v>289</v>
      </c>
      <c r="C103" s="5">
        <f t="shared" si="12"/>
        <v>-8819.2599999999984</v>
      </c>
      <c r="D103" s="5">
        <f t="shared" si="13"/>
        <v>203836.18</v>
      </c>
      <c r="E103" s="5"/>
      <c r="F103" s="5"/>
      <c r="G103" s="5">
        <f t="shared" si="14"/>
        <v>97508</v>
      </c>
      <c r="H103" s="5"/>
      <c r="I103" s="5">
        <f t="shared" si="15"/>
        <v>-28480.684999999998</v>
      </c>
      <c r="J103" s="5">
        <f t="shared" si="15"/>
        <v>193.64999999999998</v>
      </c>
      <c r="K103" s="5">
        <f t="shared" si="15"/>
        <v>380.57</v>
      </c>
      <c r="L103" s="5">
        <f t="shared" si="15"/>
        <v>125414.92499999999</v>
      </c>
      <c r="M103" s="5">
        <f t="shared" si="15"/>
        <v>0</v>
      </c>
      <c r="N103" s="5"/>
      <c r="O103" s="27">
        <f>SUMIF(IMPCO_2831001!$A$30:$A$78,$B103,IMPCO_2831001!$K$30:$K$78)*-1</f>
        <v>-28429.64</v>
      </c>
      <c r="P103" s="27">
        <f>SUMIF(IMPCO_2831001!$A$79:$A$114,$B103,IMPCO_2831001!$K$79:$K$114)*-1</f>
        <v>387.34</v>
      </c>
      <c r="Q103" s="27">
        <f>SUMIF(IMPCO_2831001!$A$115:$A$129,$B103,IMPCO_2831001!$K$115:$K$129)*-1</f>
        <v>761.18</v>
      </c>
      <c r="R103" s="27">
        <f>SUMIF(IMPCO_2831001!$A$3:$A$29,$B103,IMPCO_2831001!$K$3:$K$29)*-1</f>
        <v>18461.86</v>
      </c>
      <c r="S103" s="27">
        <v>0</v>
      </c>
      <c r="T103" s="5"/>
      <c r="U103" s="27">
        <f>SUMIF(IMPCO_2831001!$A$30:$A$78,$B103,IMPCO_2831001!$L$30:$L$78)*-1</f>
        <v>-28531.73</v>
      </c>
      <c r="V103" s="27">
        <f>SUMIF(IMPCO_2831001!$A$79:$A$114,$B103,IMPCO_2831001!$L$79:$L$114)*-1</f>
        <v>-0.04</v>
      </c>
      <c r="W103" s="27">
        <f>SUMIF(IMPCO_2831001!$A$115:$A$129,$B103,IMPCO_2831001!$L$115:$L$129)*-1</f>
        <v>-0.04</v>
      </c>
      <c r="X103" s="27">
        <f>SUMIF(IMPCO_2831001!$A$3:$A$29,$B103,IMPCO_2831001!$L$3:$L$29)*-1</f>
        <v>232367.99</v>
      </c>
      <c r="Y103" s="27">
        <v>0</v>
      </c>
    </row>
    <row r="104" spans="1:25" x14ac:dyDescent="0.25">
      <c r="A104" s="16">
        <f t="shared" si="10"/>
        <v>90</v>
      </c>
      <c r="B104" s="3" t="s">
        <v>291</v>
      </c>
      <c r="C104" s="5">
        <f t="shared" si="12"/>
        <v>0</v>
      </c>
      <c r="D104" s="5">
        <f t="shared" si="13"/>
        <v>0</v>
      </c>
      <c r="E104" s="5"/>
      <c r="F104" s="5"/>
      <c r="G104" s="5">
        <f t="shared" si="14"/>
        <v>0</v>
      </c>
      <c r="H104" s="5"/>
      <c r="I104" s="5">
        <f t="shared" si="15"/>
        <v>0</v>
      </c>
      <c r="J104" s="5">
        <f t="shared" si="15"/>
        <v>0</v>
      </c>
      <c r="K104" s="5">
        <f t="shared" si="15"/>
        <v>0</v>
      </c>
      <c r="L104" s="5">
        <f t="shared" si="15"/>
        <v>0</v>
      </c>
      <c r="M104" s="5">
        <f t="shared" si="15"/>
        <v>0</v>
      </c>
      <c r="N104" s="5"/>
      <c r="O104" s="27">
        <f>SUMIF(IMPCO_2831001!$A$30:$A$78,$B104,IMPCO_2831001!$K$30:$K$78)*-1</f>
        <v>0</v>
      </c>
      <c r="P104" s="27">
        <f>SUMIF(IMPCO_2831001!$A$79:$A$114,$B104,IMPCO_2831001!$K$79:$K$114)*-1</f>
        <v>0</v>
      </c>
      <c r="Q104" s="27">
        <f>SUMIF(IMPCO_2831001!$A$115:$A$129,$B104,IMPCO_2831001!$K$115:$K$129)*-1</f>
        <v>0</v>
      </c>
      <c r="R104" s="27">
        <f>SUMIF(IMPCO_2831001!$A$3:$A$29,$B104,IMPCO_2831001!$K$3:$K$29)*-1</f>
        <v>0</v>
      </c>
      <c r="S104" s="27">
        <v>0</v>
      </c>
      <c r="T104" s="5"/>
      <c r="U104" s="27">
        <f>SUMIF(IMPCO_2831001!$A$30:$A$78,$B104,IMPCO_2831001!$L$30:$L$78)*-1</f>
        <v>0</v>
      </c>
      <c r="V104" s="27">
        <f>SUMIF(IMPCO_2831001!$A$79:$A$114,$B104,IMPCO_2831001!$L$79:$L$114)*-1</f>
        <v>0</v>
      </c>
      <c r="W104" s="27">
        <f>SUMIF(IMPCO_2831001!$A$115:$A$129,$B104,IMPCO_2831001!$L$115:$L$129)*-1</f>
        <v>0</v>
      </c>
      <c r="X104" s="27">
        <f>SUMIF(IMPCO_2831001!$A$3:$A$29,$B104,IMPCO_2831001!$L$3:$L$29)*-1</f>
        <v>0</v>
      </c>
      <c r="Y104" s="27">
        <v>0</v>
      </c>
    </row>
    <row r="105" spans="1:25" x14ac:dyDescent="0.25">
      <c r="A105" s="16">
        <f t="shared" si="10"/>
        <v>91</v>
      </c>
      <c r="B105" s="3" t="s">
        <v>294</v>
      </c>
      <c r="C105" s="5">
        <f>SUM(O105:S105)</f>
        <v>1351919.49</v>
      </c>
      <c r="D105" s="5">
        <f>SUM(U105:Y105)</f>
        <v>1351919.49</v>
      </c>
      <c r="E105" s="5"/>
      <c r="F105" s="5"/>
      <c r="G105" s="5">
        <f t="shared" si="14"/>
        <v>1351919</v>
      </c>
      <c r="H105" s="5"/>
      <c r="I105" s="5">
        <f t="shared" si="15"/>
        <v>869583.48</v>
      </c>
      <c r="J105" s="5">
        <f t="shared" si="15"/>
        <v>0</v>
      </c>
      <c r="K105" s="5">
        <f t="shared" si="15"/>
        <v>144919.44</v>
      </c>
      <c r="L105" s="5">
        <f t="shared" si="15"/>
        <v>337416.57</v>
      </c>
      <c r="M105" s="5">
        <f t="shared" si="15"/>
        <v>0</v>
      </c>
      <c r="N105" s="5"/>
      <c r="O105" s="27">
        <f>SUMIF(IMPCO_2831001!$A$30:$A$78,$B105,IMPCO_2831001!$K$30:$K$78)*-1</f>
        <v>869583.48</v>
      </c>
      <c r="P105" s="27">
        <f>SUMIF(IMPCO_2831001!$A$79:$A$114,$B105,IMPCO_2831001!$K$79:$K$114)*-1</f>
        <v>0</v>
      </c>
      <c r="Q105" s="27">
        <f>SUMIF(IMPCO_2831001!$A$115:$A$129,$B105,IMPCO_2831001!$K$115:$K$129)*-1</f>
        <v>144919.44</v>
      </c>
      <c r="R105" s="27">
        <f>SUMIF(IMPCO_2831001!$A$3:$A$29,$B105,IMPCO_2831001!$K$3:$K$29)*-1</f>
        <v>337416.57</v>
      </c>
      <c r="S105" s="27">
        <v>0</v>
      </c>
      <c r="T105" s="5"/>
      <c r="U105" s="27">
        <f>SUMIF(IMPCO_2831001!$A$30:$A$78,$B105,IMPCO_2831001!$L$30:$L$78)*-1</f>
        <v>869583.48</v>
      </c>
      <c r="V105" s="27">
        <f>SUMIF(IMPCO_2831001!$A$79:$A$114,$B105,IMPCO_2831001!$L$79:$L$114)*-1</f>
        <v>0</v>
      </c>
      <c r="W105" s="27">
        <f>SUMIF(IMPCO_2831001!$A$115:$A$129,$B105,IMPCO_2831001!$L$115:$L$129)*-1</f>
        <v>144919.44</v>
      </c>
      <c r="X105" s="27">
        <f>SUMIF(IMPCO_2831001!$A$3:$A$29,$B105,IMPCO_2831001!$L$3:$L$29)*-1</f>
        <v>337416.57</v>
      </c>
      <c r="Y105" s="27">
        <v>0</v>
      </c>
    </row>
    <row r="106" spans="1:25" x14ac:dyDescent="0.25">
      <c r="A106" s="16">
        <f t="shared" si="10"/>
        <v>92</v>
      </c>
      <c r="B106" s="1" t="s">
        <v>296</v>
      </c>
      <c r="C106" s="5">
        <f t="shared" si="12"/>
        <v>10708450.35</v>
      </c>
      <c r="D106" s="5">
        <f t="shared" si="13"/>
        <v>10261329.9</v>
      </c>
      <c r="E106" s="5"/>
      <c r="F106" s="5"/>
      <c r="G106" s="5">
        <f t="shared" si="14"/>
        <v>10484890</v>
      </c>
      <c r="H106" s="5"/>
      <c r="I106" s="5">
        <f t="shared" si="15"/>
        <v>10484890.125</v>
      </c>
      <c r="J106" s="5">
        <f t="shared" si="15"/>
        <v>0</v>
      </c>
      <c r="K106" s="5">
        <f t="shared" si="15"/>
        <v>0</v>
      </c>
      <c r="L106" s="5">
        <f t="shared" si="15"/>
        <v>0</v>
      </c>
      <c r="M106" s="5">
        <f t="shared" si="15"/>
        <v>0</v>
      </c>
      <c r="N106" s="5"/>
      <c r="O106" s="27">
        <f>SUMIF(IMPCO_2831001!$A$30:$A$78,$B106,IMPCO_2831001!$K$30:$K$78)*-1</f>
        <v>10708450.35</v>
      </c>
      <c r="P106" s="27">
        <f>SUMIF(IMPCO_2831001!$A$79:$A$114,$B106,IMPCO_2831001!$K$79:$K$114)*-1</f>
        <v>0</v>
      </c>
      <c r="Q106" s="27">
        <f>SUMIF(IMPCO_2831001!$A$115:$A$129,$B106,IMPCO_2831001!$K$115:$K$129)*-1</f>
        <v>0</v>
      </c>
      <c r="R106" s="27">
        <f>SUMIF(IMPCO_2831001!$A$3:$A$29,$B106,IMPCO_2831001!$K$3:$K$29)*-1</f>
        <v>0</v>
      </c>
      <c r="S106" s="27">
        <v>0</v>
      </c>
      <c r="T106" s="5"/>
      <c r="U106" s="27">
        <f>SUMIF(IMPCO_2831001!$A$30:$A$78,$B106,IMPCO_2831001!$L$30:$L$78)*-1</f>
        <v>10261329.9</v>
      </c>
      <c r="V106" s="27">
        <f>SUMIF(IMPCO_2831001!$A$79:$A$114,$B106,IMPCO_2831001!$L$79:$L$114)*-1</f>
        <v>0</v>
      </c>
      <c r="W106" s="27">
        <f>SUMIF(IMPCO_2831001!$A$115:$A$129,$B106,IMPCO_2831001!$L$115:$L$129)*-1</f>
        <v>0</v>
      </c>
      <c r="X106" s="27">
        <f>SUMIF(IMPCO_2831001!$A$3:$A$29,$B106,IMPCO_2831001!$L$3:$L$29)*-1</f>
        <v>0</v>
      </c>
      <c r="Y106" s="27">
        <v>0</v>
      </c>
    </row>
    <row r="107" spans="1:25" x14ac:dyDescent="0.25">
      <c r="A107" s="16">
        <f t="shared" si="10"/>
        <v>93</v>
      </c>
      <c r="B107" s="1" t="s">
        <v>298</v>
      </c>
      <c r="C107" s="5">
        <f t="shared" si="12"/>
        <v>4581.1499999999996</v>
      </c>
      <c r="D107" s="5">
        <f t="shared" si="13"/>
        <v>4581.1499999999996</v>
      </c>
      <c r="E107" s="5"/>
      <c r="F107" s="5"/>
      <c r="G107" s="5">
        <f t="shared" si="14"/>
        <v>4581</v>
      </c>
      <c r="H107" s="5"/>
      <c r="I107" s="5">
        <f t="shared" si="15"/>
        <v>4581.1499999999996</v>
      </c>
      <c r="J107" s="5">
        <f t="shared" si="15"/>
        <v>0</v>
      </c>
      <c r="K107" s="5">
        <f t="shared" si="15"/>
        <v>0</v>
      </c>
      <c r="L107" s="5">
        <f t="shared" si="15"/>
        <v>0</v>
      </c>
      <c r="M107" s="5">
        <f t="shared" si="15"/>
        <v>0</v>
      </c>
      <c r="N107" s="5"/>
      <c r="O107" s="27">
        <f>SUMIF(IMPCO_2831001!$A$30:$A$78,$B107,IMPCO_2831001!$K$30:$K$78)*-1</f>
        <v>4581.1499999999996</v>
      </c>
      <c r="P107" s="27">
        <f>SUMIF(IMPCO_2831001!$A$79:$A$114,$B107,IMPCO_2831001!$K$79:$K$114)*-1</f>
        <v>0</v>
      </c>
      <c r="Q107" s="27">
        <f>SUMIF(IMPCO_2831001!$A$115:$A$129,$B107,IMPCO_2831001!$K$115:$K$129)*-1</f>
        <v>0</v>
      </c>
      <c r="R107" s="27">
        <f>SUMIF(IMPCO_2831001!$A$3:$A$29,$B107,IMPCO_2831001!$K$3:$K$29)*-1</f>
        <v>0</v>
      </c>
      <c r="S107" s="27">
        <v>0</v>
      </c>
      <c r="T107" s="5"/>
      <c r="U107" s="27">
        <f>SUMIF(IMPCO_2831001!$A$30:$A$78,$B107,IMPCO_2831001!$L$30:$L$78)*-1</f>
        <v>4581.1499999999996</v>
      </c>
      <c r="V107" s="27">
        <f>SUMIF(IMPCO_2831001!$A$79:$A$114,$B107,IMPCO_2831001!$L$79:$L$114)*-1</f>
        <v>0</v>
      </c>
      <c r="W107" s="27">
        <f>SUMIF(IMPCO_2831001!$A$115:$A$129,$B107,IMPCO_2831001!$L$115:$L$129)*-1</f>
        <v>0</v>
      </c>
      <c r="X107" s="27">
        <f>SUMIF(IMPCO_2831001!$A$3:$A$29,$B107,IMPCO_2831001!$L$3:$L$29)*-1</f>
        <v>0</v>
      </c>
      <c r="Y107" s="27">
        <v>0</v>
      </c>
    </row>
    <row r="108" spans="1:25" x14ac:dyDescent="0.25">
      <c r="A108" s="16">
        <f t="shared" si="10"/>
        <v>94</v>
      </c>
      <c r="B108" s="1" t="s">
        <v>41</v>
      </c>
      <c r="C108" s="5">
        <f t="shared" si="12"/>
        <v>179966.7</v>
      </c>
      <c r="D108" s="5">
        <f t="shared" si="13"/>
        <v>179966.7</v>
      </c>
      <c r="E108" s="5"/>
      <c r="F108" s="5"/>
      <c r="G108" s="5">
        <f t="shared" si="14"/>
        <v>179967</v>
      </c>
      <c r="H108" s="5"/>
      <c r="I108" s="5">
        <f t="shared" si="15"/>
        <v>179966.7</v>
      </c>
      <c r="J108" s="5">
        <f t="shared" si="15"/>
        <v>0</v>
      </c>
      <c r="K108" s="5">
        <f t="shared" si="15"/>
        <v>0</v>
      </c>
      <c r="L108" s="5">
        <f t="shared" si="15"/>
        <v>0</v>
      </c>
      <c r="M108" s="5">
        <f t="shared" si="15"/>
        <v>0</v>
      </c>
      <c r="N108" s="5"/>
      <c r="O108" s="27">
        <f>SUMIF(IMPCO_2831001!$A$30:$A$78,$B108,IMPCO_2831001!$K$30:$K$78)*-1</f>
        <v>179966.7</v>
      </c>
      <c r="P108" s="27">
        <f>SUMIF(IMPCO_2831001!$A$79:$A$114,$B108,IMPCO_2831001!$K$79:$K$114)*-1</f>
        <v>0</v>
      </c>
      <c r="Q108" s="27">
        <f>SUMIF(IMPCO_2831001!$A$115:$A$129,$B108,IMPCO_2831001!$K$115:$K$129)*-1</f>
        <v>0</v>
      </c>
      <c r="R108" s="27">
        <f>SUMIF(IMPCO_2831001!$A$3:$A$29,$B108,IMPCO_2831001!$K$3:$K$29)*-1</f>
        <v>0</v>
      </c>
      <c r="S108" s="27">
        <v>0</v>
      </c>
      <c r="T108" s="5"/>
      <c r="U108" s="27">
        <f>SUMIF(IMPCO_2831001!$A$30:$A$78,$B108,IMPCO_2831001!$L$30:$L$78)*-1</f>
        <v>179966.7</v>
      </c>
      <c r="V108" s="27">
        <f>SUMIF(IMPCO_2831001!$A$79:$A$114,$B108,IMPCO_2831001!$L$79:$L$114)*-1</f>
        <v>0</v>
      </c>
      <c r="W108" s="27">
        <f>SUMIF(IMPCO_2831001!$A$115:$A$129,$B108,IMPCO_2831001!$L$115:$L$129)*-1</f>
        <v>0</v>
      </c>
      <c r="X108" s="27">
        <f>SUMIF(IMPCO_2831001!$A$3:$A$29,$B108,IMPCO_2831001!$L$3:$L$29)*-1</f>
        <v>0</v>
      </c>
      <c r="Y108" s="27">
        <v>0</v>
      </c>
    </row>
    <row r="109" spans="1:25" x14ac:dyDescent="0.25">
      <c r="A109" s="16">
        <f t="shared" si="10"/>
        <v>95</v>
      </c>
      <c r="B109" s="55" t="s">
        <v>301</v>
      </c>
      <c r="C109" s="54">
        <f t="shared" si="12"/>
        <v>165374.65</v>
      </c>
      <c r="D109" s="54">
        <f t="shared" si="13"/>
        <v>126240.31</v>
      </c>
      <c r="E109" s="54"/>
      <c r="F109" s="54"/>
      <c r="G109" s="54">
        <f t="shared" si="14"/>
        <v>145807</v>
      </c>
      <c r="H109" s="54"/>
      <c r="I109" s="54">
        <f t="shared" si="15"/>
        <v>145807.47999999998</v>
      </c>
      <c r="J109" s="54">
        <f t="shared" si="15"/>
        <v>0</v>
      </c>
      <c r="K109" s="54">
        <f t="shared" si="15"/>
        <v>0</v>
      </c>
      <c r="L109" s="54">
        <f t="shared" si="15"/>
        <v>0</v>
      </c>
      <c r="M109" s="54">
        <f t="shared" si="15"/>
        <v>0</v>
      </c>
      <c r="N109" s="54"/>
      <c r="O109" s="54">
        <f>SUMIF(IMPCO_2831001!$A$30:$A$78,$B109,IMPCO_2831001!$K$30:$K$78)*-1</f>
        <v>165374.65</v>
      </c>
      <c r="P109" s="54">
        <f>SUMIF(IMPCO_2831001!$A$79:$A$114,$B109,IMPCO_2831001!$K$79:$K$114)*-1</f>
        <v>0</v>
      </c>
      <c r="Q109" s="54">
        <f>SUMIF(IMPCO_2831001!$A$115:$A$129,$B109,IMPCO_2831001!$K$115:$K$129)*-1</f>
        <v>0</v>
      </c>
      <c r="R109" s="54">
        <f>SUMIF(IMPCO_2831001!$A$3:$A$29,$B109,IMPCO_2831001!$K$3:$K$29)*-1</f>
        <v>0</v>
      </c>
      <c r="S109" s="54">
        <v>0</v>
      </c>
      <c r="T109" s="54"/>
      <c r="U109" s="54">
        <f>SUMIF(IMPCO_2831001!$A$30:$A$78,$B109,IMPCO_2831001!$L$30:$L$78)*-1</f>
        <v>126240.31</v>
      </c>
      <c r="V109" s="54">
        <f>SUMIF(IMPCO_2831001!$A$79:$A$114,$B109,IMPCO_2831001!$L$79:$L$114)*-1</f>
        <v>0</v>
      </c>
      <c r="W109" s="54">
        <f>SUMIF(IMPCO_2831001!$A$115:$A$129,$B109,IMPCO_2831001!$L$115:$L$129)*-1</f>
        <v>0</v>
      </c>
      <c r="X109" s="54">
        <f>SUMIF(IMPCO_2831001!$A$3:$A$29,$B109,IMPCO_2831001!$L$3:$L$29)*-1</f>
        <v>0</v>
      </c>
      <c r="Y109" s="54">
        <v>0</v>
      </c>
    </row>
    <row r="110" spans="1:25" x14ac:dyDescent="0.25">
      <c r="A110" s="16">
        <f t="shared" si="10"/>
        <v>96</v>
      </c>
      <c r="B110" s="21" t="s">
        <v>303</v>
      </c>
      <c r="C110" s="5">
        <f t="shared" si="12"/>
        <v>-8374.4500000000007</v>
      </c>
      <c r="D110" s="5">
        <f t="shared" si="13"/>
        <v>-8374.4500000000007</v>
      </c>
      <c r="E110" s="5"/>
      <c r="F110" s="5"/>
      <c r="G110" s="5">
        <f t="shared" si="14"/>
        <v>-8374</v>
      </c>
      <c r="H110" s="5"/>
      <c r="I110" s="5">
        <f t="shared" si="15"/>
        <v>-8374.4500000000007</v>
      </c>
      <c r="J110" s="5">
        <f t="shared" si="15"/>
        <v>0</v>
      </c>
      <c r="K110" s="5">
        <f t="shared" si="15"/>
        <v>0</v>
      </c>
      <c r="L110" s="5">
        <f t="shared" si="15"/>
        <v>0</v>
      </c>
      <c r="M110" s="5">
        <f t="shared" si="15"/>
        <v>0</v>
      </c>
      <c r="N110" s="5"/>
      <c r="O110" s="27">
        <f>SUMIF(IMPCO_2831001!$A$30:$A$78,$B110,IMPCO_2831001!$K$30:$K$78)*-1</f>
        <v>-8374.4500000000007</v>
      </c>
      <c r="P110" s="27">
        <f>SUMIF(IMPCO_2831001!$A$79:$A$114,$B110,IMPCO_2831001!$K$79:$K$114)*-1</f>
        <v>0</v>
      </c>
      <c r="Q110" s="27">
        <f>SUMIF(IMPCO_2831001!$A$115:$A$129,$B110,IMPCO_2831001!$K$115:$K$129)*-1</f>
        <v>0</v>
      </c>
      <c r="R110" s="27">
        <f>SUMIF(IMPCO_2831001!$A$3:$A$29,$B110,IMPCO_2831001!$K$3:$K$29)*-1</f>
        <v>0</v>
      </c>
      <c r="S110" s="27">
        <v>0</v>
      </c>
      <c r="T110" s="5"/>
      <c r="U110" s="27">
        <f>SUMIF(IMPCO_2831001!$A$30:$A$78,$B110,IMPCO_2831001!$L$30:$L$78)*-1</f>
        <v>-8374.4500000000007</v>
      </c>
      <c r="V110" s="27">
        <f>SUMIF(IMPCO_2831001!$A$79:$A$114,$B110,IMPCO_2831001!$L$79:$L$114)*-1</f>
        <v>0</v>
      </c>
      <c r="W110" s="27">
        <f>SUMIF(IMPCO_2831001!$A$115:$A$129,$B110,IMPCO_2831001!$L$115:$L$129)*-1</f>
        <v>0</v>
      </c>
      <c r="X110" s="27">
        <f>SUMIF(IMPCO_2831001!$A$3:$A$29,$B110,IMPCO_2831001!$L$3:$L$29)*-1</f>
        <v>0</v>
      </c>
      <c r="Y110" s="27">
        <v>0</v>
      </c>
    </row>
    <row r="111" spans="1:25" x14ac:dyDescent="0.25">
      <c r="A111" s="16">
        <f t="shared" si="10"/>
        <v>97</v>
      </c>
      <c r="B111" s="21" t="s">
        <v>305</v>
      </c>
      <c r="C111" s="5">
        <f t="shared" ref="C111:C122" si="17">SUM(O111:S111)</f>
        <v>0</v>
      </c>
      <c r="D111" s="5">
        <f t="shared" si="13"/>
        <v>0</v>
      </c>
      <c r="E111" s="5"/>
      <c r="F111" s="5"/>
      <c r="G111" s="5">
        <f t="shared" si="14"/>
        <v>0</v>
      </c>
      <c r="H111" s="5"/>
      <c r="I111" s="5">
        <f t="shared" si="15"/>
        <v>0</v>
      </c>
      <c r="J111" s="5">
        <f t="shared" si="15"/>
        <v>0</v>
      </c>
      <c r="K111" s="5">
        <f t="shared" si="15"/>
        <v>0</v>
      </c>
      <c r="L111" s="5">
        <f t="shared" si="15"/>
        <v>0</v>
      </c>
      <c r="M111" s="5">
        <f t="shared" si="15"/>
        <v>0</v>
      </c>
      <c r="N111" s="5"/>
      <c r="O111" s="27">
        <f>SUMIF(IMPCO_2831001!$A$30:$A$78,$B111,IMPCO_2831001!$K$30:$K$78)*-1</f>
        <v>0</v>
      </c>
      <c r="P111" s="27">
        <f>SUMIF(IMPCO_2831001!$A$79:$A$114,$B111,IMPCO_2831001!$K$79:$K$114)*-1</f>
        <v>0</v>
      </c>
      <c r="Q111" s="27">
        <f>SUMIF(IMPCO_2831001!$A$115:$A$129,$B111,IMPCO_2831001!$K$115:$K$129)*-1</f>
        <v>0</v>
      </c>
      <c r="R111" s="27">
        <f>SUMIF(IMPCO_2831001!$A$3:$A$29,$B111,IMPCO_2831001!$K$3:$K$29)*-1</f>
        <v>0</v>
      </c>
      <c r="S111" s="27">
        <v>0</v>
      </c>
      <c r="T111" s="5"/>
      <c r="U111" s="27">
        <f>SUMIF(IMPCO_2831001!$A$30:$A$78,$B111,IMPCO_2831001!$L$30:$L$78)*-1</f>
        <v>0</v>
      </c>
      <c r="V111" s="27">
        <f>SUMIF(IMPCO_2831001!$A$79:$A$114,$B111,IMPCO_2831001!$L$79:$L$114)*-1</f>
        <v>0</v>
      </c>
      <c r="W111" s="27">
        <f>SUMIF(IMPCO_2831001!$A$115:$A$129,$B111,IMPCO_2831001!$L$115:$L$129)*-1</f>
        <v>0</v>
      </c>
      <c r="X111" s="27">
        <f>SUMIF(IMPCO_2831001!$A$3:$A$29,$B111,IMPCO_2831001!$L$3:$L$29)*-1</f>
        <v>0</v>
      </c>
      <c r="Y111" s="27">
        <v>0</v>
      </c>
    </row>
    <row r="112" spans="1:25" x14ac:dyDescent="0.25">
      <c r="A112" s="16">
        <f t="shared" si="10"/>
        <v>98</v>
      </c>
      <c r="B112" s="21" t="s">
        <v>307</v>
      </c>
      <c r="C112" s="5">
        <f t="shared" si="17"/>
        <v>43522424.75</v>
      </c>
      <c r="D112" s="5">
        <f t="shared" si="13"/>
        <v>44464575.400000006</v>
      </c>
      <c r="E112" s="5"/>
      <c r="F112" s="5"/>
      <c r="G112" s="5">
        <f t="shared" si="14"/>
        <v>43993500</v>
      </c>
      <c r="H112" s="5"/>
      <c r="I112" s="5">
        <f t="shared" si="15"/>
        <v>8737488.0250000004</v>
      </c>
      <c r="J112" s="5">
        <f t="shared" si="15"/>
        <v>11771250.050000001</v>
      </c>
      <c r="K112" s="5">
        <f t="shared" si="15"/>
        <v>4219887.5250000004</v>
      </c>
      <c r="L112" s="5">
        <f t="shared" si="15"/>
        <v>19264874.475000001</v>
      </c>
      <c r="M112" s="5">
        <f t="shared" si="15"/>
        <v>0</v>
      </c>
      <c r="N112" s="5"/>
      <c r="O112" s="27">
        <f>SUMIF(IMPCO_2831001!$A$30:$A$78,$B112,IMPCO_2831001!$K$30:$K$78)*-1</f>
        <v>9805745.25</v>
      </c>
      <c r="P112" s="27">
        <f>SUMIF(IMPCO_2831001!$A$79:$A$114,$B112,IMPCO_2831001!$K$79:$K$114)*-1</f>
        <v>10016423.550000001</v>
      </c>
      <c r="Q112" s="27">
        <f>SUMIF(IMPCO_2831001!$A$115:$A$129,$B112,IMPCO_2831001!$K$115:$K$129)*-1</f>
        <v>4302533.55</v>
      </c>
      <c r="R112" s="27">
        <f>SUMIF(IMPCO_2831001!$A$3:$A$29,$B112,IMPCO_2831001!$K$3:$K$29)*-1</f>
        <v>19397722.399999999</v>
      </c>
      <c r="S112" s="27">
        <v>0</v>
      </c>
      <c r="T112" s="5"/>
      <c r="U112" s="27">
        <f>SUMIF(IMPCO_2831001!$A$30:$A$78,$B112,IMPCO_2831001!$L$30:$L$78)*-1</f>
        <v>7669230.7999999998</v>
      </c>
      <c r="V112" s="27">
        <f>SUMIF(IMPCO_2831001!$A$79:$A$114,$B112,IMPCO_2831001!$L$79:$L$114)*-1</f>
        <v>13526076.550000001</v>
      </c>
      <c r="W112" s="27">
        <f>SUMIF(IMPCO_2831001!$A$115:$A$129,$B112,IMPCO_2831001!$L$115:$L$129)*-1</f>
        <v>4137241.5</v>
      </c>
      <c r="X112" s="27">
        <f>SUMIF(IMPCO_2831001!$A$3:$A$29,$B112,IMPCO_2831001!$L$3:$L$29)*-1</f>
        <v>19132026.550000001</v>
      </c>
      <c r="Y112" s="27">
        <v>0</v>
      </c>
    </row>
    <row r="113" spans="1:25" x14ac:dyDescent="0.25">
      <c r="A113" s="16">
        <f t="shared" si="10"/>
        <v>99</v>
      </c>
      <c r="B113" s="21" t="s">
        <v>309</v>
      </c>
      <c r="C113" s="5">
        <f t="shared" si="17"/>
        <v>334158.30000000005</v>
      </c>
      <c r="D113" s="5">
        <f t="shared" si="13"/>
        <v>403094.30000000005</v>
      </c>
      <c r="E113" s="5"/>
      <c r="F113" s="5"/>
      <c r="G113" s="5">
        <f t="shared" si="14"/>
        <v>368626</v>
      </c>
      <c r="H113" s="5"/>
      <c r="I113" s="5">
        <f t="shared" si="15"/>
        <v>-6675.9</v>
      </c>
      <c r="J113" s="5">
        <f t="shared" si="15"/>
        <v>143786.82500000001</v>
      </c>
      <c r="K113" s="5">
        <f t="shared" si="15"/>
        <v>28098.525000000001</v>
      </c>
      <c r="L113" s="5">
        <f t="shared" si="15"/>
        <v>203416.85</v>
      </c>
      <c r="M113" s="5">
        <f t="shared" si="15"/>
        <v>0</v>
      </c>
      <c r="N113" s="5"/>
      <c r="O113" s="27">
        <f>SUMIF(IMPCO_2831001!$A$30:$A$78,$B113,IMPCO_2831001!$K$30:$K$78)*-1</f>
        <v>-6675.2</v>
      </c>
      <c r="P113" s="27">
        <f>SUMIF(IMPCO_2831001!$A$79:$A$114,$B113,IMPCO_2831001!$K$79:$K$114)*-1</f>
        <v>112711.2</v>
      </c>
      <c r="Q113" s="27">
        <f>SUMIF(IMPCO_2831001!$A$115:$A$129,$B113,IMPCO_2831001!$K$115:$K$129)*-1</f>
        <v>27948.2</v>
      </c>
      <c r="R113" s="27">
        <f>SUMIF(IMPCO_2831001!$A$3:$A$29,$B113,IMPCO_2831001!$K$3:$K$29)*-1</f>
        <v>200174.1</v>
      </c>
      <c r="S113" s="27">
        <v>0</v>
      </c>
      <c r="T113" s="5"/>
      <c r="U113" s="27">
        <f>SUMIF(IMPCO_2831001!$A$30:$A$78,$B113,IMPCO_2831001!$L$30:$L$78)*-1</f>
        <v>-6676.6</v>
      </c>
      <c r="V113" s="27">
        <f>SUMIF(IMPCO_2831001!$A$79:$A$114,$B113,IMPCO_2831001!$L$79:$L$114)*-1</f>
        <v>174862.45</v>
      </c>
      <c r="W113" s="27">
        <f>SUMIF(IMPCO_2831001!$A$115:$A$129,$B113,IMPCO_2831001!$L$115:$L$129)*-1</f>
        <v>28248.85</v>
      </c>
      <c r="X113" s="27">
        <f>SUMIF(IMPCO_2831001!$A$3:$A$29,$B113,IMPCO_2831001!$L$3:$L$29)*-1</f>
        <v>206659.6</v>
      </c>
      <c r="Y113" s="27">
        <v>0</v>
      </c>
    </row>
    <row r="114" spans="1:25" x14ac:dyDescent="0.25">
      <c r="A114" s="16">
        <f t="shared" si="10"/>
        <v>100</v>
      </c>
      <c r="B114" s="21" t="s">
        <v>311</v>
      </c>
      <c r="C114" s="5">
        <f t="shared" si="17"/>
        <v>385953.88999999996</v>
      </c>
      <c r="D114" s="5">
        <f t="shared" si="13"/>
        <v>4798425.09</v>
      </c>
      <c r="E114" s="5"/>
      <c r="F114" s="5"/>
      <c r="G114" s="5">
        <f t="shared" si="14"/>
        <v>2592189</v>
      </c>
      <c r="H114" s="5"/>
      <c r="I114" s="5">
        <f t="shared" si="15"/>
        <v>671465.80499999993</v>
      </c>
      <c r="J114" s="5">
        <f t="shared" si="15"/>
        <v>1143157.665</v>
      </c>
      <c r="K114" s="5">
        <f t="shared" si="15"/>
        <v>196901.18000000002</v>
      </c>
      <c r="L114" s="5">
        <f t="shared" si="15"/>
        <v>580664.84</v>
      </c>
      <c r="M114" s="5">
        <f t="shared" si="15"/>
        <v>0</v>
      </c>
      <c r="N114" s="5"/>
      <c r="O114" s="27">
        <f>SUMIF(IMPCO_2831001!$A$30:$A$78,$B114,IMPCO_2831001!$K$30:$K$78)*-1</f>
        <v>211354.66</v>
      </c>
      <c r="P114" s="27">
        <f>SUMIF(IMPCO_2831001!$A$79:$A$114,$B114,IMPCO_2831001!$K$79:$K$114)*-1</f>
        <v>366281.84</v>
      </c>
      <c r="Q114" s="27">
        <f>SUMIF(IMPCO_2831001!$A$115:$A$129,$B114,IMPCO_2831001!$K$115:$K$129)*-1</f>
        <v>27228.46</v>
      </c>
      <c r="R114" s="27">
        <f>SUMIF(IMPCO_2831001!$A$3:$A$29,$B114,IMPCO_2831001!$K$3:$K$29)*-1</f>
        <v>-218911.07</v>
      </c>
      <c r="S114" s="27">
        <v>0</v>
      </c>
      <c r="T114" s="5"/>
      <c r="U114" s="27">
        <f>SUMIF(IMPCO_2831001!$A$30:$A$78,$B114,IMPCO_2831001!$L$30:$L$78)*-1</f>
        <v>1131576.95</v>
      </c>
      <c r="V114" s="27">
        <f>SUMIF(IMPCO_2831001!$A$79:$A$114,$B114,IMPCO_2831001!$L$79:$L$114)*-1</f>
        <v>1920033.49</v>
      </c>
      <c r="W114" s="27">
        <f>SUMIF(IMPCO_2831001!$A$115:$A$129,$B114,IMPCO_2831001!$L$115:$L$129)*-1</f>
        <v>366573.9</v>
      </c>
      <c r="X114" s="27">
        <f>SUMIF(IMPCO_2831001!$A$3:$A$29,$B114,IMPCO_2831001!$L$3:$L$29)*-1</f>
        <v>1380240.75</v>
      </c>
      <c r="Y114" s="27">
        <v>0</v>
      </c>
    </row>
    <row r="115" spans="1:25" x14ac:dyDescent="0.25">
      <c r="A115" s="16">
        <f t="shared" si="10"/>
        <v>101</v>
      </c>
      <c r="B115" s="21" t="s">
        <v>882</v>
      </c>
      <c r="C115" s="5">
        <f t="shared" ref="C115" si="18">SUM(O115:S115)</f>
        <v>0</v>
      </c>
      <c r="D115" s="5">
        <f t="shared" si="13"/>
        <v>18319.93</v>
      </c>
      <c r="E115" s="5"/>
      <c r="F115" s="5"/>
      <c r="G115" s="5">
        <f t="shared" si="14"/>
        <v>9160</v>
      </c>
      <c r="H115" s="5"/>
      <c r="I115" s="5">
        <f t="shared" si="15"/>
        <v>0</v>
      </c>
      <c r="J115" s="5">
        <f t="shared" si="15"/>
        <v>0</v>
      </c>
      <c r="K115" s="5">
        <f t="shared" si="15"/>
        <v>0</v>
      </c>
      <c r="L115" s="5">
        <f t="shared" si="15"/>
        <v>9159.9650000000001</v>
      </c>
      <c r="M115" s="5">
        <f t="shared" si="15"/>
        <v>0</v>
      </c>
      <c r="N115" s="5"/>
      <c r="O115" s="27">
        <f>SUMIF(IMPCO_2831001!$A$30:$A$78,$B115,IMPCO_2831001!$K$30:$K$78)*-1</f>
        <v>0</v>
      </c>
      <c r="P115" s="27">
        <f>SUMIF(IMPCO_2831001!$A$79:$A$114,$B115,IMPCO_2831001!$K$79:$K$114)*-1</f>
        <v>0</v>
      </c>
      <c r="Q115" s="27">
        <f>SUMIF(IMPCO_2831001!$A$115:$A$129,$B115,IMPCO_2831001!$K$115:$K$129)*-1</f>
        <v>0</v>
      </c>
      <c r="R115" s="27">
        <f>SUMIF(IMPCO_2831001!$A$3:$A$29,$B115,IMPCO_2831001!$K$3:$K$29)*-1</f>
        <v>0</v>
      </c>
      <c r="S115" s="27">
        <v>0</v>
      </c>
      <c r="T115" s="5"/>
      <c r="U115" s="27">
        <f>SUMIF(IMPCO_2831001!$A$30:$A$78,$B115,IMPCO_2831001!$L$30:$L$78)*-1</f>
        <v>0</v>
      </c>
      <c r="V115" s="27">
        <f>SUMIF(IMPCO_2831001!$A$79:$A$114,$B115,IMPCO_2831001!$L$79:$L$114)*-1</f>
        <v>0</v>
      </c>
      <c r="W115" s="27">
        <f>SUMIF(IMPCO_2831001!$A$115:$A$129,$B115,IMPCO_2831001!$L$115:$L$129)*-1</f>
        <v>0</v>
      </c>
      <c r="X115" s="27">
        <f>SUMIF(IMPCO_2831001!$A$3:$A$29,$B115,IMPCO_2831001!$L$3:$L$29)*-1</f>
        <v>18319.93</v>
      </c>
      <c r="Y115" s="27">
        <v>0</v>
      </c>
    </row>
    <row r="116" spans="1:25" x14ac:dyDescent="0.25">
      <c r="A116" s="16">
        <f t="shared" si="10"/>
        <v>102</v>
      </c>
      <c r="B116" s="21" t="s">
        <v>883</v>
      </c>
      <c r="C116" s="5">
        <f t="shared" si="17"/>
        <v>0</v>
      </c>
      <c r="D116" s="5">
        <f t="shared" si="13"/>
        <v>0</v>
      </c>
      <c r="E116" s="5"/>
      <c r="F116" s="5"/>
      <c r="G116" s="5">
        <f t="shared" si="14"/>
        <v>0</v>
      </c>
      <c r="H116" s="5"/>
      <c r="I116" s="5">
        <f t="shared" si="15"/>
        <v>0</v>
      </c>
      <c r="J116" s="5">
        <f t="shared" si="15"/>
        <v>0</v>
      </c>
      <c r="K116" s="5">
        <f t="shared" si="15"/>
        <v>0</v>
      </c>
      <c r="L116" s="5">
        <f t="shared" si="15"/>
        <v>0</v>
      </c>
      <c r="M116" s="5">
        <f t="shared" si="15"/>
        <v>0</v>
      </c>
      <c r="N116" s="5"/>
      <c r="O116" s="27">
        <f>SUMIF(IMPCO_2831001!$A$30:$A$78,$B116,IMPCO_2831001!$K$30:$K$78)*-1</f>
        <v>0</v>
      </c>
      <c r="P116" s="27">
        <f>SUMIF(IMPCO_2831001!$A$79:$A$114,$B116,IMPCO_2831001!$K$79:$K$114)*-1</f>
        <v>0</v>
      </c>
      <c r="Q116" s="27">
        <f>SUMIF(IMPCO_2831001!$A$115:$A$129,$B116,IMPCO_2831001!$K$115:$K$129)*-1</f>
        <v>0</v>
      </c>
      <c r="R116" s="27">
        <f>SUMIF(IMPCO_2831001!$A$3:$A$29,$B116,IMPCO_2831001!$K$3:$K$29)*-1</f>
        <v>0</v>
      </c>
      <c r="S116" s="27">
        <v>0</v>
      </c>
      <c r="T116" s="5"/>
      <c r="U116" s="27">
        <f>SUMIF(IMPCO_2831001!$A$30:$A$78,$B116,IMPCO_2831001!$L$30:$L$78)*-1</f>
        <v>0</v>
      </c>
      <c r="V116" s="27">
        <f>SUMIF(IMPCO_2831001!$A$79:$A$114,$B116,IMPCO_2831001!$L$79:$L$114)*-1</f>
        <v>0</v>
      </c>
      <c r="W116" s="27">
        <f>SUMIF(IMPCO_2831001!$A$115:$A$129,$B116,IMPCO_2831001!$L$115:$L$129)*-1</f>
        <v>0</v>
      </c>
      <c r="X116" s="27">
        <f>SUMIF(IMPCO_2831001!$A$3:$A$29,$B116,IMPCO_2831001!$L$3:$L$29)*-1</f>
        <v>0</v>
      </c>
      <c r="Y116" s="27">
        <v>0</v>
      </c>
    </row>
    <row r="117" spans="1:25" x14ac:dyDescent="0.25">
      <c r="A117" s="16">
        <f t="shared" si="10"/>
        <v>103</v>
      </c>
      <c r="B117" s="21" t="s">
        <v>313</v>
      </c>
      <c r="C117" s="5">
        <f t="shared" si="17"/>
        <v>2382823.9900000002</v>
      </c>
      <c r="D117" s="5">
        <f t="shared" si="13"/>
        <v>8510849.3399999999</v>
      </c>
      <c r="E117" s="5"/>
      <c r="F117" s="5"/>
      <c r="G117" s="5">
        <f t="shared" si="14"/>
        <v>5446837</v>
      </c>
      <c r="H117" s="5"/>
      <c r="I117" s="5">
        <f t="shared" si="15"/>
        <v>5446836.665</v>
      </c>
      <c r="J117" s="5">
        <f t="shared" si="15"/>
        <v>0</v>
      </c>
      <c r="K117" s="5">
        <f t="shared" si="15"/>
        <v>0</v>
      </c>
      <c r="L117" s="5">
        <f t="shared" si="15"/>
        <v>0</v>
      </c>
      <c r="M117" s="5">
        <f t="shared" si="15"/>
        <v>0</v>
      </c>
      <c r="N117" s="5"/>
      <c r="O117" s="27">
        <f>SUMIF(IMPCO_2831001!$A$30:$A$78,$B117,IMPCO_2831001!$K$30:$K$78)*-1</f>
        <v>2382823.9900000002</v>
      </c>
      <c r="P117" s="27">
        <f>SUMIF(IMPCO_2831001!$A$79:$A$114,$B117,IMPCO_2831001!$K$79:$K$114)*-1</f>
        <v>0</v>
      </c>
      <c r="Q117" s="27">
        <f>SUMIF(IMPCO_2831001!$A$115:$A$129,$B117,IMPCO_2831001!$K$115:$K$129)*-1</f>
        <v>0</v>
      </c>
      <c r="R117" s="27">
        <f>SUMIF(IMPCO_2831001!$A$3:$A$29,$B117,IMPCO_2831001!$K$3:$K$29)*-1</f>
        <v>0</v>
      </c>
      <c r="S117" s="27">
        <v>0</v>
      </c>
      <c r="T117" s="5"/>
      <c r="U117" s="27">
        <f>SUMIF(IMPCO_2831001!$A$30:$A$78,$B117,IMPCO_2831001!$L$30:$L$78)*-1</f>
        <v>8510849.3399999999</v>
      </c>
      <c r="V117" s="27">
        <f>SUMIF(IMPCO_2831001!$A$79:$A$114,$B117,IMPCO_2831001!$L$79:$L$114)*-1</f>
        <v>0</v>
      </c>
      <c r="W117" s="27">
        <f>SUMIF(IMPCO_2831001!$A$115:$A$129,$B117,IMPCO_2831001!$L$115:$L$129)*-1</f>
        <v>0</v>
      </c>
      <c r="X117" s="27">
        <f>SUMIF(IMPCO_2831001!$A$3:$A$29,$B117,IMPCO_2831001!$L$3:$L$29)*-1</f>
        <v>0</v>
      </c>
      <c r="Y117" s="27">
        <v>0</v>
      </c>
    </row>
    <row r="118" spans="1:25" x14ac:dyDescent="0.25">
      <c r="A118" s="16">
        <f t="shared" si="10"/>
        <v>104</v>
      </c>
      <c r="B118" s="21" t="s">
        <v>315</v>
      </c>
      <c r="C118" s="5">
        <f t="shared" si="17"/>
        <v>1419194.16</v>
      </c>
      <c r="D118" s="5">
        <f t="shared" si="13"/>
        <v>0</v>
      </c>
      <c r="E118" s="5"/>
      <c r="F118" s="5"/>
      <c r="G118" s="5">
        <f t="shared" si="14"/>
        <v>709597</v>
      </c>
      <c r="H118" s="5"/>
      <c r="I118" s="5">
        <f t="shared" si="15"/>
        <v>709597.08</v>
      </c>
      <c r="J118" s="5">
        <f t="shared" si="15"/>
        <v>0</v>
      </c>
      <c r="K118" s="5">
        <f t="shared" si="15"/>
        <v>0</v>
      </c>
      <c r="L118" s="5">
        <f t="shared" si="15"/>
        <v>0</v>
      </c>
      <c r="M118" s="5">
        <f t="shared" si="15"/>
        <v>0</v>
      </c>
      <c r="N118" s="5"/>
      <c r="O118" s="27">
        <f>SUMIF(IMPCO_2831001!$A$30:$A$78,$B118,IMPCO_2831001!$K$30:$K$78)*-1</f>
        <v>1419194.16</v>
      </c>
      <c r="P118" s="27">
        <f>SUMIF(IMPCO_2831001!$A$79:$A$114,$B118,IMPCO_2831001!$K$79:$K$114)*-1</f>
        <v>0</v>
      </c>
      <c r="Q118" s="27">
        <f>SUMIF(IMPCO_2831001!$A$115:$A$129,$B118,IMPCO_2831001!$K$115:$K$129)*-1</f>
        <v>0</v>
      </c>
      <c r="R118" s="27">
        <f>SUMIF(IMPCO_2831001!$A$3:$A$29,$B118,IMPCO_2831001!$K$3:$K$29)*-1</f>
        <v>0</v>
      </c>
      <c r="S118" s="27">
        <v>0</v>
      </c>
      <c r="T118" s="5"/>
      <c r="U118" s="27">
        <f>SUMIF(IMPCO_2831001!$A$30:$A$78,$B118,IMPCO_2831001!$L$30:$L$78)*-1</f>
        <v>0</v>
      </c>
      <c r="V118" s="27">
        <f>SUMIF(IMPCO_2831001!$A$79:$A$114,$B118,IMPCO_2831001!$L$79:$L$114)*-1</f>
        <v>0</v>
      </c>
      <c r="W118" s="27">
        <f>SUMIF(IMPCO_2831001!$A$115:$A$129,$B118,IMPCO_2831001!$L$115:$L$129)*-1</f>
        <v>0</v>
      </c>
      <c r="X118" s="27">
        <f>SUMIF(IMPCO_2831001!$A$3:$A$29,$B118,IMPCO_2831001!$L$3:$L$29)*-1</f>
        <v>0</v>
      </c>
      <c r="Y118" s="27">
        <v>0</v>
      </c>
    </row>
    <row r="119" spans="1:25" x14ac:dyDescent="0.25">
      <c r="A119" s="16">
        <f t="shared" si="10"/>
        <v>105</v>
      </c>
      <c r="B119" s="21" t="s">
        <v>884</v>
      </c>
      <c r="C119" s="5">
        <f t="shared" si="17"/>
        <v>0</v>
      </c>
      <c r="D119" s="5">
        <f t="shared" si="13"/>
        <v>0</v>
      </c>
      <c r="E119" s="5"/>
      <c r="F119" s="5"/>
      <c r="G119" s="5">
        <f t="shared" si="14"/>
        <v>0</v>
      </c>
      <c r="H119" s="5"/>
      <c r="I119" s="5">
        <f t="shared" si="15"/>
        <v>0</v>
      </c>
      <c r="J119" s="5">
        <f t="shared" si="15"/>
        <v>0</v>
      </c>
      <c r="K119" s="5">
        <f t="shared" si="15"/>
        <v>0</v>
      </c>
      <c r="L119" s="5">
        <f t="shared" si="15"/>
        <v>0</v>
      </c>
      <c r="M119" s="5">
        <f t="shared" si="15"/>
        <v>0</v>
      </c>
      <c r="N119" s="5"/>
      <c r="O119" s="27">
        <f>SUMIF(IMPCO_2831001!$A$30:$A$78,$B119,IMPCO_2831001!$K$30:$K$78)*-1</f>
        <v>0</v>
      </c>
      <c r="P119" s="27">
        <f>SUMIF(IMPCO_2831001!$A$79:$A$114,$B119,IMPCO_2831001!$K$79:$K$114)*-1</f>
        <v>0</v>
      </c>
      <c r="Q119" s="27">
        <f>SUMIF(IMPCO_2831001!$A$115:$A$129,$B119,IMPCO_2831001!$K$115:$K$129)*-1</f>
        <v>0</v>
      </c>
      <c r="R119" s="27">
        <f>SUMIF(IMPCO_2831001!$A$3:$A$29,$B119,IMPCO_2831001!$K$3:$K$29)*-1</f>
        <v>0</v>
      </c>
      <c r="S119" s="27">
        <v>0</v>
      </c>
      <c r="T119" s="5"/>
      <c r="U119" s="27">
        <f>SUMIF(IMPCO_2831001!$A$30:$A$78,$B119,IMPCO_2831001!$L$30:$L$78)*-1</f>
        <v>0</v>
      </c>
      <c r="V119" s="27">
        <f>SUMIF(IMPCO_2831001!$A$79:$A$114,$B119,IMPCO_2831001!$L$79:$L$114)*-1</f>
        <v>0</v>
      </c>
      <c r="W119" s="27">
        <f>SUMIF(IMPCO_2831001!$A$115:$A$129,$B119,IMPCO_2831001!$L$115:$L$129)*-1</f>
        <v>0</v>
      </c>
      <c r="X119" s="27">
        <f>SUMIF(IMPCO_2831001!$A$3:$A$29,$B119,IMPCO_2831001!$L$3:$L$29)*-1</f>
        <v>0</v>
      </c>
      <c r="Y119" s="27">
        <v>0</v>
      </c>
    </row>
    <row r="120" spans="1:25" x14ac:dyDescent="0.25">
      <c r="A120" s="16">
        <f t="shared" si="10"/>
        <v>106</v>
      </c>
      <c r="B120" s="21" t="s">
        <v>885</v>
      </c>
      <c r="C120" s="5">
        <f t="shared" si="17"/>
        <v>0</v>
      </c>
      <c r="D120" s="5">
        <f t="shared" si="13"/>
        <v>0</v>
      </c>
      <c r="E120" s="5"/>
      <c r="F120" s="5"/>
      <c r="G120" s="5">
        <f t="shared" si="14"/>
        <v>0</v>
      </c>
      <c r="H120" s="5"/>
      <c r="I120" s="5">
        <f t="shared" si="15"/>
        <v>0</v>
      </c>
      <c r="J120" s="5">
        <f t="shared" si="15"/>
        <v>0</v>
      </c>
      <c r="K120" s="5">
        <f t="shared" si="15"/>
        <v>0</v>
      </c>
      <c r="L120" s="5">
        <f t="shared" si="15"/>
        <v>0</v>
      </c>
      <c r="M120" s="5">
        <f t="shared" si="15"/>
        <v>0</v>
      </c>
      <c r="N120" s="5"/>
      <c r="O120" s="27">
        <f>SUMIF(IMPCO_2831001!$A$30:$A$78,$B120,IMPCO_2831001!$K$30:$K$78)*-1</f>
        <v>0</v>
      </c>
      <c r="P120" s="27">
        <f>SUMIF(IMPCO_2831001!$A$79:$A$114,$B120,IMPCO_2831001!$K$79:$K$114)*-1</f>
        <v>0</v>
      </c>
      <c r="Q120" s="27">
        <f>SUMIF(IMPCO_2831001!$A$115:$A$129,$B120,IMPCO_2831001!$K$115:$K$129)*-1</f>
        <v>0</v>
      </c>
      <c r="R120" s="27">
        <f>SUMIF(IMPCO_2831001!$A$3:$A$29,$B120,IMPCO_2831001!$K$3:$K$29)*-1</f>
        <v>0</v>
      </c>
      <c r="S120" s="27">
        <v>0</v>
      </c>
      <c r="T120" s="5"/>
      <c r="U120" s="27">
        <f>SUMIF(IMPCO_2831001!$A$30:$A$78,$B120,IMPCO_2831001!$L$30:$L$78)*-1</f>
        <v>0</v>
      </c>
      <c r="V120" s="27">
        <f>SUMIF(IMPCO_2831001!$A$79:$A$114,$B120,IMPCO_2831001!$L$79:$L$114)*-1</f>
        <v>0</v>
      </c>
      <c r="W120" s="27">
        <f>SUMIF(IMPCO_2831001!$A$115:$A$129,$B120,IMPCO_2831001!$L$115:$L$129)*-1</f>
        <v>0</v>
      </c>
      <c r="X120" s="27">
        <f>SUMIF(IMPCO_2831001!$A$3:$A$29,$B120,IMPCO_2831001!$L$3:$L$29)*-1</f>
        <v>0</v>
      </c>
      <c r="Y120" s="27">
        <v>0</v>
      </c>
    </row>
    <row r="121" spans="1:25" x14ac:dyDescent="0.25">
      <c r="A121" s="16">
        <f t="shared" si="10"/>
        <v>107</v>
      </c>
      <c r="B121" s="21" t="s">
        <v>317</v>
      </c>
      <c r="C121" s="5">
        <f t="shared" si="17"/>
        <v>0</v>
      </c>
      <c r="D121" s="5">
        <f t="shared" si="13"/>
        <v>0</v>
      </c>
      <c r="E121" s="5"/>
      <c r="F121" s="5"/>
      <c r="G121" s="5">
        <f t="shared" si="14"/>
        <v>0</v>
      </c>
      <c r="H121" s="5"/>
      <c r="I121" s="5">
        <f t="shared" si="15"/>
        <v>0</v>
      </c>
      <c r="J121" s="5">
        <f t="shared" si="15"/>
        <v>0</v>
      </c>
      <c r="K121" s="5">
        <f t="shared" si="15"/>
        <v>0</v>
      </c>
      <c r="L121" s="5">
        <f t="shared" si="15"/>
        <v>0</v>
      </c>
      <c r="M121" s="5">
        <f t="shared" si="15"/>
        <v>0</v>
      </c>
      <c r="N121" s="5"/>
      <c r="O121" s="27">
        <f>SUMIF(IMPCO_2831001!$A$30:$A$78,$B121,IMPCO_2831001!$K$30:$K$78)*-1</f>
        <v>0</v>
      </c>
      <c r="P121" s="27">
        <f>SUMIF(IMPCO_2831001!$A$79:$A$114,$B121,IMPCO_2831001!$K$79:$K$114)*-1</f>
        <v>0</v>
      </c>
      <c r="Q121" s="27">
        <f>SUMIF(IMPCO_2831001!$A$115:$A$129,$B121,IMPCO_2831001!$K$115:$K$129)*-1</f>
        <v>0</v>
      </c>
      <c r="R121" s="27">
        <f>SUMIF(IMPCO_2831001!$A$3:$A$29,$B121,IMPCO_2831001!$K$3:$K$29)*-1</f>
        <v>0</v>
      </c>
      <c r="S121" s="27">
        <v>0</v>
      </c>
      <c r="T121" s="5"/>
      <c r="U121" s="27">
        <f>SUMIF(IMPCO_2831001!$A$30:$A$78,$B121,IMPCO_2831001!$L$30:$L$78)*-1</f>
        <v>0</v>
      </c>
      <c r="V121" s="27">
        <f>SUMIF(IMPCO_2831001!$A$79:$A$114,$B121,IMPCO_2831001!$L$79:$L$114)*-1</f>
        <v>0</v>
      </c>
      <c r="W121" s="27">
        <f>SUMIF(IMPCO_2831001!$A$115:$A$129,$B121,IMPCO_2831001!$L$115:$L$129)*-1</f>
        <v>0</v>
      </c>
      <c r="X121" s="27">
        <f>SUMIF(IMPCO_2831001!$A$3:$A$29,$B121,IMPCO_2831001!$L$3:$L$29)*-1</f>
        <v>0</v>
      </c>
      <c r="Y121" s="27">
        <v>0</v>
      </c>
    </row>
    <row r="122" spans="1:25" x14ac:dyDescent="0.25">
      <c r="A122" s="16">
        <f t="shared" si="10"/>
        <v>108</v>
      </c>
      <c r="B122" s="21" t="s">
        <v>319</v>
      </c>
      <c r="C122" s="5">
        <f t="shared" si="17"/>
        <v>0</v>
      </c>
      <c r="D122" s="5">
        <f t="shared" si="13"/>
        <v>0</v>
      </c>
      <c r="E122" s="5"/>
      <c r="F122" s="5"/>
      <c r="G122" s="5">
        <f t="shared" si="14"/>
        <v>0</v>
      </c>
      <c r="H122" s="5"/>
      <c r="I122" s="5">
        <f t="shared" si="15"/>
        <v>0</v>
      </c>
      <c r="J122" s="5">
        <f t="shared" si="15"/>
        <v>0</v>
      </c>
      <c r="K122" s="5">
        <f t="shared" si="15"/>
        <v>0</v>
      </c>
      <c r="L122" s="5">
        <f t="shared" si="15"/>
        <v>0</v>
      </c>
      <c r="M122" s="5">
        <f t="shared" si="15"/>
        <v>0</v>
      </c>
      <c r="N122" s="5"/>
      <c r="O122" s="27">
        <f>SUMIF(IMPCO_2831001!$A$30:$A$78,$B122,IMPCO_2831001!$K$30:$K$78)*-1</f>
        <v>0</v>
      </c>
      <c r="P122" s="27">
        <f>SUMIF(IMPCO_2831001!$A$79:$A$114,$B122,IMPCO_2831001!$K$79:$K$114)*-1</f>
        <v>0</v>
      </c>
      <c r="Q122" s="27">
        <f>SUMIF(IMPCO_2831001!$A$115:$A$129,$B122,IMPCO_2831001!$K$115:$K$129)*-1</f>
        <v>0</v>
      </c>
      <c r="R122" s="27">
        <f>SUMIF(IMPCO_2831001!$A$3:$A$29,$B122,IMPCO_2831001!$K$3:$K$29)*-1</f>
        <v>0</v>
      </c>
      <c r="S122" s="27">
        <v>0</v>
      </c>
      <c r="T122" s="5"/>
      <c r="U122" s="27">
        <f>SUMIF(IMPCO_2831001!$A$30:$A$78,$B122,IMPCO_2831001!$L$30:$L$78)*-1</f>
        <v>0</v>
      </c>
      <c r="V122" s="27">
        <f>SUMIF(IMPCO_2831001!$A$79:$A$114,$B122,IMPCO_2831001!$L$79:$L$114)*-1</f>
        <v>0</v>
      </c>
      <c r="W122" s="27">
        <f>SUMIF(IMPCO_2831001!$A$115:$A$129,$B122,IMPCO_2831001!$L$115:$L$129)*-1</f>
        <v>0</v>
      </c>
      <c r="X122" s="27">
        <f>SUMIF(IMPCO_2831001!$A$3:$A$29,$B122,IMPCO_2831001!$L$3:$L$29)*-1</f>
        <v>0</v>
      </c>
      <c r="Y122" s="27">
        <v>0</v>
      </c>
    </row>
    <row r="123" spans="1:25" x14ac:dyDescent="0.25">
      <c r="A123" s="16">
        <f t="shared" si="10"/>
        <v>109</v>
      </c>
      <c r="B123" s="21" t="s">
        <v>321</v>
      </c>
      <c r="C123" s="5">
        <f t="shared" ref="C123:C125" si="19">SUM(O123:S123)</f>
        <v>0</v>
      </c>
      <c r="D123" s="5">
        <f t="shared" si="13"/>
        <v>0</v>
      </c>
      <c r="E123" s="5"/>
      <c r="F123" s="5"/>
      <c r="G123" s="5">
        <f t="shared" si="14"/>
        <v>0</v>
      </c>
      <c r="H123" s="5"/>
      <c r="I123" s="5">
        <f t="shared" si="15"/>
        <v>0</v>
      </c>
      <c r="J123" s="5">
        <f t="shared" si="15"/>
        <v>0</v>
      </c>
      <c r="K123" s="5">
        <f t="shared" si="15"/>
        <v>0</v>
      </c>
      <c r="L123" s="5">
        <f t="shared" si="15"/>
        <v>0</v>
      </c>
      <c r="M123" s="5">
        <f t="shared" si="15"/>
        <v>0</v>
      </c>
      <c r="N123" s="5"/>
      <c r="O123" s="27">
        <f>SUMIF(IMPCO_2831001!$A$30:$A$78,$B123,IMPCO_2831001!$K$30:$K$78)*-1</f>
        <v>0</v>
      </c>
      <c r="P123" s="27">
        <f>SUMIF(IMPCO_2831001!$A$79:$A$114,$B123,IMPCO_2831001!$K$79:$K$114)*-1</f>
        <v>0</v>
      </c>
      <c r="Q123" s="27">
        <f>SUMIF(IMPCO_2831001!$A$115:$A$129,$B123,IMPCO_2831001!$K$115:$K$129)*-1</f>
        <v>0</v>
      </c>
      <c r="R123" s="27">
        <f>SUMIF(IMPCO_2831001!$A$3:$A$29,$B123,IMPCO_2831001!$K$3:$K$29)*-1</f>
        <v>0</v>
      </c>
      <c r="S123" s="27">
        <v>0</v>
      </c>
      <c r="T123" s="5"/>
      <c r="U123" s="27">
        <f>SUMIF(IMPCO_2831001!$A$30:$A$78,$B123,IMPCO_2831001!$L$30:$L$78)*-1</f>
        <v>0</v>
      </c>
      <c r="V123" s="27">
        <f>SUMIF(IMPCO_2831001!$A$79:$A$114,$B123,IMPCO_2831001!$L$79:$L$114)*-1</f>
        <v>0</v>
      </c>
      <c r="W123" s="27">
        <f>SUMIF(IMPCO_2831001!$A$115:$A$129,$B123,IMPCO_2831001!$L$115:$L$129)*-1</f>
        <v>0</v>
      </c>
      <c r="X123" s="27">
        <f>SUMIF(IMPCO_2831001!$A$3:$A$29,$B123,IMPCO_2831001!$L$3:$L$29)*-1</f>
        <v>0</v>
      </c>
      <c r="Y123" s="27">
        <v>0</v>
      </c>
    </row>
    <row r="124" spans="1:25" x14ac:dyDescent="0.25">
      <c r="A124" s="16">
        <f t="shared" si="10"/>
        <v>110</v>
      </c>
      <c r="B124" s="21" t="s">
        <v>323</v>
      </c>
      <c r="C124" s="5">
        <f t="shared" si="19"/>
        <v>5446.88</v>
      </c>
      <c r="D124" s="5">
        <f t="shared" si="13"/>
        <v>0</v>
      </c>
      <c r="E124" s="5"/>
      <c r="F124" s="5"/>
      <c r="G124" s="5">
        <f t="shared" si="14"/>
        <v>2723</v>
      </c>
      <c r="H124" s="5"/>
      <c r="I124" s="5">
        <f t="shared" si="15"/>
        <v>0</v>
      </c>
      <c r="J124" s="5">
        <f t="shared" si="15"/>
        <v>2723.44</v>
      </c>
      <c r="K124" s="5">
        <f t="shared" si="15"/>
        <v>0</v>
      </c>
      <c r="L124" s="5">
        <f t="shared" si="15"/>
        <v>0</v>
      </c>
      <c r="M124" s="5">
        <f t="shared" si="15"/>
        <v>0</v>
      </c>
      <c r="N124" s="5"/>
      <c r="O124" s="27">
        <f>SUMIF(IMPCO_2831001!$A$30:$A$78,$B124,IMPCO_2831001!$K$30:$K$78)*-1</f>
        <v>0</v>
      </c>
      <c r="P124" s="27">
        <f>SUMIF(IMPCO_2831001!$A$79:$A$114,$B124,IMPCO_2831001!$K$79:$K$114)*-1</f>
        <v>5446.88</v>
      </c>
      <c r="Q124" s="27">
        <f>SUMIF(IMPCO_2831001!$A$115:$A$129,$B124,IMPCO_2831001!$K$115:$K$129)*-1</f>
        <v>0</v>
      </c>
      <c r="R124" s="27">
        <f>SUMIF(IMPCO_2831001!$A$3:$A$29,$B124,IMPCO_2831001!$K$3:$K$29)*-1</f>
        <v>0</v>
      </c>
      <c r="S124" s="27">
        <v>0</v>
      </c>
      <c r="T124" s="5"/>
      <c r="U124" s="27">
        <f>SUMIF(IMPCO_2831001!$A$30:$A$78,$B124,IMPCO_2831001!$L$30:$L$78)*-1</f>
        <v>0</v>
      </c>
      <c r="V124" s="27">
        <f>SUMIF(IMPCO_2831001!$A$79:$A$114,$B124,IMPCO_2831001!$L$79:$L$114)*-1</f>
        <v>0</v>
      </c>
      <c r="W124" s="27">
        <f>SUMIF(IMPCO_2831001!$A$115:$A$129,$B124,IMPCO_2831001!$L$115:$L$129)*-1</f>
        <v>0</v>
      </c>
      <c r="X124" s="27">
        <f>SUMIF(IMPCO_2831001!$A$3:$A$29,$B124,IMPCO_2831001!$L$3:$L$29)*-1</f>
        <v>0</v>
      </c>
      <c r="Y124" s="27">
        <v>0</v>
      </c>
    </row>
    <row r="125" spans="1:25" x14ac:dyDescent="0.25">
      <c r="A125" s="16">
        <f t="shared" si="10"/>
        <v>111</v>
      </c>
      <c r="B125" s="21" t="s">
        <v>130</v>
      </c>
      <c r="C125" s="5">
        <f t="shared" si="19"/>
        <v>0</v>
      </c>
      <c r="D125" s="5">
        <f t="shared" si="13"/>
        <v>0</v>
      </c>
      <c r="E125" s="5"/>
      <c r="F125" s="5"/>
      <c r="G125" s="5">
        <f t="shared" si="14"/>
        <v>0</v>
      </c>
      <c r="H125" s="5"/>
      <c r="I125" s="5">
        <f t="shared" si="15"/>
        <v>0</v>
      </c>
      <c r="J125" s="5">
        <f t="shared" si="15"/>
        <v>0</v>
      </c>
      <c r="K125" s="5">
        <f t="shared" si="15"/>
        <v>0</v>
      </c>
      <c r="L125" s="5">
        <f t="shared" si="15"/>
        <v>0</v>
      </c>
      <c r="M125" s="5">
        <f t="shared" si="15"/>
        <v>0</v>
      </c>
      <c r="N125" s="5"/>
      <c r="O125" s="27">
        <f>SUMIF(IMPCO_2831001!$A$30:$A$78,$B125,IMPCO_2831001!$K$30:$K$78)*-1</f>
        <v>0</v>
      </c>
      <c r="P125" s="27">
        <f>SUMIF(IMPCO_2831001!$A$79:$A$114,$B125,IMPCO_2831001!$K$79:$K$114)*-1</f>
        <v>0</v>
      </c>
      <c r="Q125" s="27">
        <f>SUMIF(IMPCO_2831001!$A$115:$A$129,$B125,IMPCO_2831001!$K$115:$K$129)*-1</f>
        <v>0</v>
      </c>
      <c r="R125" s="27">
        <f>SUMIF(IMPCO_2831001!$A$3:$A$29,$B125,IMPCO_2831001!$K$3:$K$29)*-1</f>
        <v>0</v>
      </c>
      <c r="S125" s="27">
        <v>0</v>
      </c>
      <c r="T125" s="5"/>
      <c r="U125" s="27">
        <f>SUMIF(IMPCO_2831001!$A$30:$A$78,$B125,IMPCO_2831001!$L$30:$L$78)*-1</f>
        <v>0</v>
      </c>
      <c r="V125" s="27">
        <f>SUMIF(IMPCO_2831001!$A$79:$A$114,$B125,IMPCO_2831001!$L$79:$L$114)*-1</f>
        <v>0</v>
      </c>
      <c r="W125" s="27">
        <f>SUMIF(IMPCO_2831001!$A$115:$A$129,$B125,IMPCO_2831001!$L$115:$L$129)*-1</f>
        <v>0</v>
      </c>
      <c r="X125" s="27">
        <f>SUMIF(IMPCO_2831001!$A$3:$A$29,$B125,IMPCO_2831001!$L$3:$L$29)*-1</f>
        <v>0</v>
      </c>
      <c r="Y125" s="27">
        <v>0</v>
      </c>
    </row>
    <row r="126" spans="1:25" x14ac:dyDescent="0.25">
      <c r="A126" s="16">
        <f t="shared" si="10"/>
        <v>112</v>
      </c>
      <c r="B126" s="21" t="s">
        <v>363</v>
      </c>
      <c r="C126" s="5">
        <f t="shared" ref="C126:C141" si="20">SUM(O126:S126)</f>
        <v>459636.81</v>
      </c>
      <c r="D126" s="5">
        <f t="shared" si="13"/>
        <v>308461.93</v>
      </c>
      <c r="E126" s="5"/>
      <c r="F126" s="5"/>
      <c r="G126" s="5">
        <f t="shared" si="14"/>
        <v>384049</v>
      </c>
      <c r="H126" s="5"/>
      <c r="I126" s="5">
        <f t="shared" si="15"/>
        <v>0</v>
      </c>
      <c r="J126" s="5">
        <f t="shared" si="15"/>
        <v>0</v>
      </c>
      <c r="K126" s="5">
        <f t="shared" si="15"/>
        <v>0</v>
      </c>
      <c r="L126" s="5">
        <f t="shared" si="15"/>
        <v>384049.37</v>
      </c>
      <c r="M126" s="5">
        <f t="shared" si="15"/>
        <v>0</v>
      </c>
      <c r="N126" s="5"/>
      <c r="O126" s="27">
        <f>SUMIF(IMPCO_2831001!$A$30:$A$78,$B126,IMPCO_2831001!$K$30:$K$78)*-1</f>
        <v>0</v>
      </c>
      <c r="P126" s="27">
        <f>SUMIF(IMPCO_2831001!$A$79:$A$114,$B126,IMPCO_2831001!$K$79:$K$114)*-1</f>
        <v>0</v>
      </c>
      <c r="Q126" s="27">
        <f>SUMIF(IMPCO_2831001!$A$115:$A$129,$B126,IMPCO_2831001!$K$115:$K$129)*-1</f>
        <v>0</v>
      </c>
      <c r="R126" s="27">
        <f>SUMIF(IMPCO_2831001!$A$3:$A$29,$B126,IMPCO_2831001!$K$3:$K$29)*-1</f>
        <v>459636.81</v>
      </c>
      <c r="S126" s="27">
        <v>0</v>
      </c>
      <c r="T126" s="5"/>
      <c r="U126" s="27">
        <f>SUMIF(IMPCO_2831001!$A$30:$A$78,$B126,IMPCO_2831001!$L$30:$L$78)*-1</f>
        <v>0</v>
      </c>
      <c r="V126" s="27">
        <f>SUMIF(IMPCO_2831001!$A$79:$A$114,$B126,IMPCO_2831001!$L$79:$L$114)*-1</f>
        <v>0</v>
      </c>
      <c r="W126" s="27">
        <f>SUMIF(IMPCO_2831001!$A$115:$A$129,$B126,IMPCO_2831001!$L$115:$L$129)*-1</f>
        <v>0</v>
      </c>
      <c r="X126" s="27">
        <f>SUMIF(IMPCO_2831001!$A$3:$A$29,$B126,IMPCO_2831001!$L$3:$L$29)*-1</f>
        <v>308461.93</v>
      </c>
      <c r="Y126" s="27">
        <v>0</v>
      </c>
    </row>
    <row r="127" spans="1:25" x14ac:dyDescent="0.25">
      <c r="A127" s="16">
        <f t="shared" si="10"/>
        <v>113</v>
      </c>
      <c r="B127" s="21" t="s">
        <v>886</v>
      </c>
      <c r="C127" s="5">
        <f t="shared" ref="C127:C129" si="21">SUM(O127:S127)</f>
        <v>26045.03</v>
      </c>
      <c r="D127" s="5">
        <f t="shared" si="13"/>
        <v>63041.7</v>
      </c>
      <c r="E127" s="5"/>
      <c r="F127" s="5"/>
      <c r="G127" s="5">
        <f t="shared" si="14"/>
        <v>44543</v>
      </c>
      <c r="H127" s="5"/>
      <c r="I127" s="5">
        <f t="shared" si="15"/>
        <v>0</v>
      </c>
      <c r="J127" s="5">
        <f t="shared" si="15"/>
        <v>0</v>
      </c>
      <c r="K127" s="5">
        <f t="shared" si="15"/>
        <v>0</v>
      </c>
      <c r="L127" s="5">
        <f t="shared" si="15"/>
        <v>44543.364999999998</v>
      </c>
      <c r="M127" s="5">
        <f t="shared" si="15"/>
        <v>0</v>
      </c>
      <c r="N127" s="5"/>
      <c r="O127" s="27">
        <f>SUMIF(IMPCO_2831001!$A$30:$A$78,$B127,IMPCO_2831001!$K$30:$K$78)*-1</f>
        <v>0</v>
      </c>
      <c r="P127" s="27">
        <f>SUMIF(IMPCO_2831001!$A$79:$A$114,$B127,IMPCO_2831001!$K$79:$K$114)*-1</f>
        <v>0</v>
      </c>
      <c r="Q127" s="27">
        <f>SUMIF(IMPCO_2831001!$A$115:$A$129,$B127,IMPCO_2831001!$K$115:$K$129)*-1</f>
        <v>0</v>
      </c>
      <c r="R127" s="27">
        <f>SUMIF(IMPCO_2831001!$A$3:$A$29,$B127,IMPCO_2831001!$K$3:$K$29)*-1</f>
        <v>26045.03</v>
      </c>
      <c r="S127" s="27">
        <v>0</v>
      </c>
      <c r="T127" s="5"/>
      <c r="U127" s="27">
        <f>SUMIF(IMPCO_2831001!$A$30:$A$78,$B127,IMPCO_2831001!$L$30:$L$78)*-1</f>
        <v>0</v>
      </c>
      <c r="V127" s="27">
        <f>SUMIF(IMPCO_2831001!$A$79:$A$114,$B127,IMPCO_2831001!$L$79:$L$114)*-1</f>
        <v>0</v>
      </c>
      <c r="W127" s="27">
        <f>SUMIF(IMPCO_2831001!$A$115:$A$129,$B127,IMPCO_2831001!$L$115:$L$129)*-1</f>
        <v>0</v>
      </c>
      <c r="X127" s="27">
        <f>SUMIF(IMPCO_2831001!$A$3:$A$29,$B127,IMPCO_2831001!$L$3:$L$29)*-1</f>
        <v>63041.7</v>
      </c>
      <c r="Y127" s="27">
        <v>0</v>
      </c>
    </row>
    <row r="128" spans="1:25" x14ac:dyDescent="0.25">
      <c r="A128" s="16">
        <f t="shared" si="10"/>
        <v>114</v>
      </c>
      <c r="B128" s="21" t="s">
        <v>887</v>
      </c>
      <c r="C128" s="5">
        <f t="shared" si="21"/>
        <v>-9894.9500000000007</v>
      </c>
      <c r="D128" s="5">
        <f t="shared" si="13"/>
        <v>-23950.62</v>
      </c>
      <c r="E128" s="5"/>
      <c r="F128" s="5"/>
      <c r="G128" s="5">
        <f t="shared" si="14"/>
        <v>-16923</v>
      </c>
      <c r="H128" s="5"/>
      <c r="I128" s="5">
        <f t="shared" si="15"/>
        <v>0</v>
      </c>
      <c r="J128" s="5">
        <f t="shared" si="15"/>
        <v>0</v>
      </c>
      <c r="K128" s="5">
        <f t="shared" si="15"/>
        <v>0</v>
      </c>
      <c r="L128" s="5">
        <f t="shared" si="15"/>
        <v>-16922.785</v>
      </c>
      <c r="M128" s="5">
        <f t="shared" si="15"/>
        <v>0</v>
      </c>
      <c r="N128" s="5"/>
      <c r="O128" s="27">
        <f>SUMIF(IMPCO_2831001!$A$30:$A$78,$B128,IMPCO_2831001!$K$30:$K$78)*-1</f>
        <v>0</v>
      </c>
      <c r="P128" s="27">
        <f>SUMIF(IMPCO_2831001!$A$79:$A$114,$B128,IMPCO_2831001!$K$79:$K$114)*-1</f>
        <v>0</v>
      </c>
      <c r="Q128" s="27">
        <f>SUMIF(IMPCO_2831001!$A$115:$A$129,$B128,IMPCO_2831001!$K$115:$K$129)*-1</f>
        <v>0</v>
      </c>
      <c r="R128" s="27">
        <f>SUMIF(IMPCO_2831001!$A$3:$A$29,$B128,IMPCO_2831001!$K$3:$K$29)*-1</f>
        <v>-9894.9500000000007</v>
      </c>
      <c r="S128" s="27">
        <v>0</v>
      </c>
      <c r="T128" s="5"/>
      <c r="U128" s="27">
        <f>SUMIF(IMPCO_2831001!$A$30:$A$78,$B128,IMPCO_2831001!$L$30:$L$78)*-1</f>
        <v>0</v>
      </c>
      <c r="V128" s="27">
        <f>SUMIF(IMPCO_2831001!$A$79:$A$114,$B128,IMPCO_2831001!$L$79:$L$114)*-1</f>
        <v>0</v>
      </c>
      <c r="W128" s="27">
        <f>SUMIF(IMPCO_2831001!$A$115:$A$129,$B128,IMPCO_2831001!$L$115:$L$129)*-1</f>
        <v>0</v>
      </c>
      <c r="X128" s="27">
        <f>SUMIF(IMPCO_2831001!$A$3:$A$29,$B128,IMPCO_2831001!$L$3:$L$29)*-1</f>
        <v>-23950.62</v>
      </c>
      <c r="Y128" s="27">
        <v>0</v>
      </c>
    </row>
    <row r="129" spans="1:25" x14ac:dyDescent="0.25">
      <c r="A129" s="16">
        <f t="shared" si="10"/>
        <v>115</v>
      </c>
      <c r="B129" s="21" t="s">
        <v>888</v>
      </c>
      <c r="C129" s="5">
        <f t="shared" si="21"/>
        <v>3299.96</v>
      </c>
      <c r="D129" s="5">
        <f t="shared" si="13"/>
        <v>16907.580000000002</v>
      </c>
      <c r="E129" s="5"/>
      <c r="F129" s="5"/>
      <c r="G129" s="5">
        <f t="shared" si="14"/>
        <v>10104</v>
      </c>
      <c r="H129" s="5"/>
      <c r="I129" s="5">
        <f t="shared" si="15"/>
        <v>0</v>
      </c>
      <c r="J129" s="5">
        <f t="shared" si="15"/>
        <v>0</v>
      </c>
      <c r="K129" s="5">
        <f t="shared" si="15"/>
        <v>0</v>
      </c>
      <c r="L129" s="5">
        <f t="shared" si="15"/>
        <v>10103.77</v>
      </c>
      <c r="M129" s="5">
        <f t="shared" si="15"/>
        <v>0</v>
      </c>
      <c r="N129" s="5"/>
      <c r="O129" s="27">
        <f>SUMIF(IMPCO_2831001!$A$30:$A$78,$B129,IMPCO_2831001!$K$30:$K$78)*-1</f>
        <v>0</v>
      </c>
      <c r="P129" s="27">
        <f>SUMIF(IMPCO_2831001!$A$79:$A$114,$B129,IMPCO_2831001!$K$79:$K$114)*-1</f>
        <v>0</v>
      </c>
      <c r="Q129" s="27">
        <f>SUMIF(IMPCO_2831001!$A$115:$A$129,$B129,IMPCO_2831001!$K$115:$K$129)*-1</f>
        <v>0</v>
      </c>
      <c r="R129" s="27">
        <f>SUMIF(IMPCO_2831001!$A$3:$A$29,$B129,IMPCO_2831001!$K$3:$K$29)*-1</f>
        <v>3299.96</v>
      </c>
      <c r="S129" s="27">
        <v>0</v>
      </c>
      <c r="T129" s="5"/>
      <c r="U129" s="27">
        <f>SUMIF(IMPCO_2831001!$A$30:$A$78,$B129,IMPCO_2831001!$L$30:$L$78)*-1</f>
        <v>0</v>
      </c>
      <c r="V129" s="27">
        <f>SUMIF(IMPCO_2831001!$A$79:$A$114,$B129,IMPCO_2831001!$L$79:$L$114)*-1</f>
        <v>0</v>
      </c>
      <c r="W129" s="27">
        <f>SUMIF(IMPCO_2831001!$A$115:$A$129,$B129,IMPCO_2831001!$L$115:$L$129)*-1</f>
        <v>0</v>
      </c>
      <c r="X129" s="27">
        <f>SUMIF(IMPCO_2831001!$A$3:$A$29,$B129,IMPCO_2831001!$L$3:$L$29)*-1</f>
        <v>16907.580000000002</v>
      </c>
      <c r="Y129" s="27">
        <v>0</v>
      </c>
    </row>
    <row r="130" spans="1:25" x14ac:dyDescent="0.25">
      <c r="A130" s="16">
        <f t="shared" si="10"/>
        <v>116</v>
      </c>
      <c r="B130" s="21" t="s">
        <v>365</v>
      </c>
      <c r="C130" s="5">
        <f t="shared" si="20"/>
        <v>0</v>
      </c>
      <c r="D130" s="5">
        <f t="shared" si="13"/>
        <v>0</v>
      </c>
      <c r="E130" s="5"/>
      <c r="F130" s="5"/>
      <c r="G130" s="5">
        <f t="shared" si="14"/>
        <v>0</v>
      </c>
      <c r="H130" s="5"/>
      <c r="I130" s="5">
        <f t="shared" si="15"/>
        <v>0</v>
      </c>
      <c r="J130" s="5">
        <f t="shared" si="15"/>
        <v>0</v>
      </c>
      <c r="K130" s="5">
        <f t="shared" si="15"/>
        <v>0</v>
      </c>
      <c r="L130" s="5">
        <f t="shared" si="15"/>
        <v>0</v>
      </c>
      <c r="M130" s="5">
        <f t="shared" si="15"/>
        <v>0</v>
      </c>
      <c r="N130" s="5"/>
      <c r="O130" s="27">
        <f>SUMIF(IMPCO_2831001!$A$30:$A$78,$B130,IMPCO_2831001!$K$30:$K$78)*-1</f>
        <v>0</v>
      </c>
      <c r="P130" s="27">
        <f>SUMIF(IMPCO_2831001!$A$79:$A$114,$B130,IMPCO_2831001!$K$79:$K$114)*-1</f>
        <v>0</v>
      </c>
      <c r="Q130" s="27">
        <f>SUMIF(IMPCO_2831001!$A$115:$A$129,$B130,IMPCO_2831001!$K$115:$K$129)*-1</f>
        <v>0</v>
      </c>
      <c r="R130" s="27">
        <f>SUMIF(IMPCO_2831001!$A$3:$A$29,$B130,IMPCO_2831001!$K$3:$K$29)*-1</f>
        <v>0</v>
      </c>
      <c r="S130" s="27">
        <v>0</v>
      </c>
      <c r="T130" s="5"/>
      <c r="U130" s="27">
        <f>SUMIF(IMPCO_2831001!$A$30:$A$78,$B130,IMPCO_2831001!$L$30:$L$78)*-1</f>
        <v>0</v>
      </c>
      <c r="V130" s="27">
        <f>SUMIF(IMPCO_2831001!$A$79:$A$114,$B130,IMPCO_2831001!$L$79:$L$114)*-1</f>
        <v>0</v>
      </c>
      <c r="W130" s="27">
        <f>SUMIF(IMPCO_2831001!$A$115:$A$129,$B130,IMPCO_2831001!$L$115:$L$129)*-1</f>
        <v>0</v>
      </c>
      <c r="X130" s="27">
        <f>SUMIF(IMPCO_2831001!$A$3:$A$29,$B130,IMPCO_2831001!$L$3:$L$29)*-1</f>
        <v>0</v>
      </c>
      <c r="Y130" s="27">
        <v>0</v>
      </c>
    </row>
    <row r="131" spans="1:25" x14ac:dyDescent="0.25">
      <c r="A131" s="16">
        <f t="shared" si="10"/>
        <v>117</v>
      </c>
      <c r="B131" s="21" t="s">
        <v>367</v>
      </c>
      <c r="C131" s="5">
        <f t="shared" si="20"/>
        <v>-469.99</v>
      </c>
      <c r="D131" s="5">
        <f t="shared" si="13"/>
        <v>-3133.94</v>
      </c>
      <c r="E131" s="5"/>
      <c r="F131" s="5"/>
      <c r="G131" s="5">
        <f t="shared" si="14"/>
        <v>-1802</v>
      </c>
      <c r="H131" s="5"/>
      <c r="I131" s="5">
        <f t="shared" si="15"/>
        <v>0</v>
      </c>
      <c r="J131" s="5">
        <f t="shared" si="15"/>
        <v>0</v>
      </c>
      <c r="K131" s="5">
        <f t="shared" si="15"/>
        <v>0</v>
      </c>
      <c r="L131" s="5">
        <f t="shared" si="15"/>
        <v>-1801.9650000000001</v>
      </c>
      <c r="M131" s="5">
        <f t="shared" si="15"/>
        <v>0</v>
      </c>
      <c r="N131" s="5"/>
      <c r="O131" s="27">
        <f>SUMIF(IMPCO_2831001!$A$30:$A$78,$B131,IMPCO_2831001!$K$30:$K$78)*-1</f>
        <v>0</v>
      </c>
      <c r="P131" s="27">
        <f>SUMIF(IMPCO_2831001!$A$79:$A$114,$B131,IMPCO_2831001!$K$79:$K$114)*-1</f>
        <v>0</v>
      </c>
      <c r="Q131" s="27">
        <f>SUMIF(IMPCO_2831001!$A$115:$A$129,$B131,IMPCO_2831001!$K$115:$K$129)*-1</f>
        <v>0</v>
      </c>
      <c r="R131" s="27">
        <f>SUMIF(IMPCO_2831001!$A$3:$A$29,$B131,IMPCO_2831001!$K$3:$K$29)*-1</f>
        <v>-469.99</v>
      </c>
      <c r="S131" s="27">
        <v>0</v>
      </c>
      <c r="T131" s="5"/>
      <c r="U131" s="27">
        <f>SUMIF(IMPCO_2831001!$A$30:$A$78,$B131,IMPCO_2831001!$L$30:$L$78)*-1</f>
        <v>0</v>
      </c>
      <c r="V131" s="27">
        <f>SUMIF(IMPCO_2831001!$A$79:$A$114,$B131,IMPCO_2831001!$L$79:$L$114)*-1</f>
        <v>0</v>
      </c>
      <c r="W131" s="27">
        <f>SUMIF(IMPCO_2831001!$A$115:$A$129,$B131,IMPCO_2831001!$L$115:$L$129)*-1</f>
        <v>0</v>
      </c>
      <c r="X131" s="27">
        <f>SUMIF(IMPCO_2831001!$A$3:$A$29,$B131,IMPCO_2831001!$L$3:$L$29)*-1</f>
        <v>-3133.94</v>
      </c>
      <c r="Y131" s="27">
        <v>0</v>
      </c>
    </row>
    <row r="132" spans="1:25" x14ac:dyDescent="0.25">
      <c r="A132" s="16">
        <f t="shared" si="10"/>
        <v>118</v>
      </c>
      <c r="B132" s="21" t="s">
        <v>369</v>
      </c>
      <c r="C132" s="5">
        <f t="shared" si="20"/>
        <v>-74211.59</v>
      </c>
      <c r="D132" s="5">
        <f t="shared" si="13"/>
        <v>-88741.89</v>
      </c>
      <c r="E132" s="5"/>
      <c r="F132" s="5"/>
      <c r="G132" s="5">
        <f t="shared" si="14"/>
        <v>-81477</v>
      </c>
      <c r="H132" s="5"/>
      <c r="I132" s="5">
        <f t="shared" si="15"/>
        <v>0</v>
      </c>
      <c r="J132" s="5">
        <f t="shared" si="15"/>
        <v>0</v>
      </c>
      <c r="K132" s="5">
        <f t="shared" si="15"/>
        <v>0</v>
      </c>
      <c r="L132" s="5">
        <f t="shared" si="15"/>
        <v>-81476.739999999991</v>
      </c>
      <c r="M132" s="5">
        <f t="shared" si="15"/>
        <v>0</v>
      </c>
      <c r="N132" s="5"/>
      <c r="O132" s="27">
        <f>SUMIF(IMPCO_2831001!$A$30:$A$78,$B132,IMPCO_2831001!$K$30:$K$78)*-1</f>
        <v>0</v>
      </c>
      <c r="P132" s="27">
        <f>SUMIF(IMPCO_2831001!$A$79:$A$114,$B132,IMPCO_2831001!$K$79:$K$114)*-1</f>
        <v>0</v>
      </c>
      <c r="Q132" s="27">
        <f>SUMIF(IMPCO_2831001!$A$115:$A$129,$B132,IMPCO_2831001!$K$115:$K$129)*-1</f>
        <v>0</v>
      </c>
      <c r="R132" s="27">
        <f>SUMIF(IMPCO_2831001!$A$3:$A$29,$B132,IMPCO_2831001!$K$3:$K$29)*-1</f>
        <v>-74211.59</v>
      </c>
      <c r="S132" s="27">
        <v>0</v>
      </c>
      <c r="T132" s="5"/>
      <c r="U132" s="27">
        <f>SUMIF(IMPCO_2831001!$A$30:$A$78,$B132,IMPCO_2831001!$L$30:$L$78)*-1</f>
        <v>0</v>
      </c>
      <c r="V132" s="27">
        <f>SUMIF(IMPCO_2831001!$A$79:$A$114,$B132,IMPCO_2831001!$L$79:$L$114)*-1</f>
        <v>0</v>
      </c>
      <c r="W132" s="27">
        <f>SUMIF(IMPCO_2831001!$A$115:$A$129,$B132,IMPCO_2831001!$L$115:$L$129)*-1</f>
        <v>0</v>
      </c>
      <c r="X132" s="27">
        <f>SUMIF(IMPCO_2831001!$A$3:$A$29,$B132,IMPCO_2831001!$L$3:$L$29)*-1</f>
        <v>-88741.89</v>
      </c>
      <c r="Y132" s="27">
        <v>0</v>
      </c>
    </row>
    <row r="133" spans="1:25" x14ac:dyDescent="0.25">
      <c r="A133" s="16">
        <f t="shared" si="10"/>
        <v>119</v>
      </c>
      <c r="B133" s="21" t="s">
        <v>371</v>
      </c>
      <c r="C133" s="5">
        <f t="shared" si="20"/>
        <v>1495.17</v>
      </c>
      <c r="D133" s="5">
        <f t="shared" si="13"/>
        <v>8674.85</v>
      </c>
      <c r="E133" s="5"/>
      <c r="F133" s="5"/>
      <c r="G133" s="5">
        <f t="shared" si="14"/>
        <v>5085</v>
      </c>
      <c r="H133" s="5"/>
      <c r="I133" s="5">
        <f t="shared" si="15"/>
        <v>0</v>
      </c>
      <c r="J133" s="5">
        <f t="shared" si="15"/>
        <v>0</v>
      </c>
      <c r="K133" s="5">
        <f t="shared" si="15"/>
        <v>0</v>
      </c>
      <c r="L133" s="5">
        <f t="shared" si="15"/>
        <v>5085.01</v>
      </c>
      <c r="M133" s="5">
        <f t="shared" si="15"/>
        <v>0</v>
      </c>
      <c r="N133" s="5"/>
      <c r="O133" s="27">
        <f>SUMIF(IMPCO_2831001!$A$30:$A$78,$B133,IMPCO_2831001!$K$30:$K$78)*-1</f>
        <v>0</v>
      </c>
      <c r="P133" s="27">
        <f>SUMIF(IMPCO_2831001!$A$79:$A$114,$B133,IMPCO_2831001!$K$79:$K$114)*-1</f>
        <v>0</v>
      </c>
      <c r="Q133" s="27">
        <f>SUMIF(IMPCO_2831001!$A$115:$A$129,$B133,IMPCO_2831001!$K$115:$K$129)*-1</f>
        <v>0</v>
      </c>
      <c r="R133" s="27">
        <f>SUMIF(IMPCO_2831001!$A$3:$A$29,$B133,IMPCO_2831001!$K$3:$K$29)*-1</f>
        <v>1495.17</v>
      </c>
      <c r="S133" s="27">
        <v>0</v>
      </c>
      <c r="T133" s="5"/>
      <c r="U133" s="27">
        <f>SUMIF(IMPCO_2831001!$A$30:$A$78,$B133,IMPCO_2831001!$L$30:$L$78)*-1</f>
        <v>0</v>
      </c>
      <c r="V133" s="27">
        <f>SUMIF(IMPCO_2831001!$A$79:$A$114,$B133,IMPCO_2831001!$L$79:$L$114)*-1</f>
        <v>0</v>
      </c>
      <c r="W133" s="27">
        <f>SUMIF(IMPCO_2831001!$A$115:$A$129,$B133,IMPCO_2831001!$L$115:$L$129)*-1</f>
        <v>0</v>
      </c>
      <c r="X133" s="27">
        <f>SUMIF(IMPCO_2831001!$A$3:$A$29,$B133,IMPCO_2831001!$L$3:$L$29)*-1</f>
        <v>8674.85</v>
      </c>
      <c r="Y133" s="27">
        <v>0</v>
      </c>
    </row>
    <row r="134" spans="1:25" x14ac:dyDescent="0.25">
      <c r="A134" s="16">
        <f t="shared" si="10"/>
        <v>120</v>
      </c>
      <c r="B134" s="21" t="s">
        <v>373</v>
      </c>
      <c r="C134" s="5">
        <f t="shared" si="20"/>
        <v>3686667.49</v>
      </c>
      <c r="D134" s="5">
        <f t="shared" si="13"/>
        <v>3854839.46</v>
      </c>
      <c r="E134" s="5"/>
      <c r="F134" s="5"/>
      <c r="G134" s="5">
        <f t="shared" si="14"/>
        <v>3770753</v>
      </c>
      <c r="H134" s="5"/>
      <c r="I134" s="5">
        <f t="shared" si="15"/>
        <v>0</v>
      </c>
      <c r="J134" s="5">
        <f t="shared" si="15"/>
        <v>0</v>
      </c>
      <c r="K134" s="5">
        <f t="shared" si="15"/>
        <v>0</v>
      </c>
      <c r="L134" s="5">
        <f t="shared" si="15"/>
        <v>3770753.4750000001</v>
      </c>
      <c r="M134" s="5">
        <f t="shared" si="15"/>
        <v>0</v>
      </c>
      <c r="N134" s="5"/>
      <c r="O134" s="27">
        <f>SUMIF(IMPCO_2831001!$A$30:$A$78,$B134,IMPCO_2831001!$K$30:$K$78)*-1</f>
        <v>0</v>
      </c>
      <c r="P134" s="27">
        <f>SUMIF(IMPCO_2831001!$A$79:$A$114,$B134,IMPCO_2831001!$K$79:$K$114)*-1</f>
        <v>0</v>
      </c>
      <c r="Q134" s="27">
        <f>SUMIF(IMPCO_2831001!$A$115:$A$129,$B134,IMPCO_2831001!$K$115:$K$129)*-1</f>
        <v>0</v>
      </c>
      <c r="R134" s="27">
        <f>SUMIF(IMPCO_2831001!$A$3:$A$29,$B134,IMPCO_2831001!$K$3:$K$29)*-1</f>
        <v>3686667.49</v>
      </c>
      <c r="S134" s="27">
        <v>0</v>
      </c>
      <c r="T134" s="5"/>
      <c r="U134" s="27">
        <f>SUMIF(IMPCO_2831001!$A$30:$A$78,$B134,IMPCO_2831001!$L$30:$L$78)*-1</f>
        <v>0</v>
      </c>
      <c r="V134" s="27">
        <f>SUMIF(IMPCO_2831001!$A$79:$A$114,$B134,IMPCO_2831001!$L$79:$L$114)*-1</f>
        <v>0</v>
      </c>
      <c r="W134" s="27">
        <f>SUMIF(IMPCO_2831001!$A$115:$A$129,$B134,IMPCO_2831001!$L$115:$L$129)*-1</f>
        <v>0</v>
      </c>
      <c r="X134" s="27">
        <f>SUMIF(IMPCO_2831001!$A$3:$A$29,$B134,IMPCO_2831001!$L$3:$L$29)*-1</f>
        <v>3854839.46</v>
      </c>
      <c r="Y134" s="27">
        <v>0</v>
      </c>
    </row>
    <row r="135" spans="1:25" x14ac:dyDescent="0.25">
      <c r="A135" s="16">
        <f t="shared" si="10"/>
        <v>121</v>
      </c>
      <c r="B135" s="21" t="s">
        <v>375</v>
      </c>
      <c r="C135" s="5">
        <f t="shared" si="20"/>
        <v>-346813.22</v>
      </c>
      <c r="D135" s="5">
        <f t="shared" si="13"/>
        <v>-2809861.77</v>
      </c>
      <c r="E135" s="5"/>
      <c r="F135" s="5"/>
      <c r="G135" s="5">
        <f t="shared" si="14"/>
        <v>-1578337</v>
      </c>
      <c r="H135" s="5"/>
      <c r="I135" s="5">
        <f t="shared" si="15"/>
        <v>0</v>
      </c>
      <c r="J135" s="5">
        <f t="shared" si="15"/>
        <v>0</v>
      </c>
      <c r="K135" s="5">
        <f t="shared" si="15"/>
        <v>0</v>
      </c>
      <c r="L135" s="5">
        <f t="shared" si="15"/>
        <v>-1578337.4950000001</v>
      </c>
      <c r="M135" s="5">
        <f t="shared" si="15"/>
        <v>0</v>
      </c>
      <c r="N135" s="5"/>
      <c r="O135" s="27">
        <f>SUMIF(IMPCO_2831001!$A$30:$A$78,$B135,IMPCO_2831001!$K$30:$K$78)*-1</f>
        <v>0</v>
      </c>
      <c r="P135" s="27">
        <f>SUMIF(IMPCO_2831001!$A$79:$A$114,$B135,IMPCO_2831001!$K$79:$K$114)*-1</f>
        <v>0</v>
      </c>
      <c r="Q135" s="27">
        <f>SUMIF(IMPCO_2831001!$A$115:$A$129,$B135,IMPCO_2831001!$K$115:$K$129)*-1</f>
        <v>0</v>
      </c>
      <c r="R135" s="27">
        <f>SUMIF(IMPCO_2831001!$A$3:$A$29,$B135,IMPCO_2831001!$K$3:$K$29)*-1</f>
        <v>-346813.22</v>
      </c>
      <c r="S135" s="27">
        <v>0</v>
      </c>
      <c r="T135" s="5"/>
      <c r="U135" s="27">
        <f>SUMIF(IMPCO_2831001!$A$30:$A$78,$B135,IMPCO_2831001!$L$30:$L$78)*-1</f>
        <v>0</v>
      </c>
      <c r="V135" s="27">
        <f>SUMIF(IMPCO_2831001!$A$79:$A$114,$B135,IMPCO_2831001!$L$79:$L$114)*-1</f>
        <v>0</v>
      </c>
      <c r="W135" s="27">
        <f>SUMIF(IMPCO_2831001!$A$115:$A$129,$B135,IMPCO_2831001!$L$115:$L$129)*-1</f>
        <v>0</v>
      </c>
      <c r="X135" s="27">
        <f>SUMIF(IMPCO_2831001!$A$3:$A$29,$B135,IMPCO_2831001!$L$3:$L$29)*-1</f>
        <v>-2809861.77</v>
      </c>
      <c r="Y135" s="27">
        <v>0</v>
      </c>
    </row>
    <row r="136" spans="1:25" x14ac:dyDescent="0.25">
      <c r="A136" s="16">
        <f t="shared" si="10"/>
        <v>122</v>
      </c>
      <c r="B136" s="21" t="s">
        <v>391</v>
      </c>
      <c r="C136" s="5">
        <f t="shared" si="20"/>
        <v>7028.380000000001</v>
      </c>
      <c r="D136" s="5">
        <f t="shared" si="13"/>
        <v>7028.380000000001</v>
      </c>
      <c r="E136" s="5"/>
      <c r="F136" s="5"/>
      <c r="G136" s="5">
        <f t="shared" si="14"/>
        <v>7028</v>
      </c>
      <c r="H136" s="5"/>
      <c r="I136" s="5">
        <f t="shared" si="15"/>
        <v>4582.8100000000004</v>
      </c>
      <c r="J136" s="5">
        <f t="shared" si="15"/>
        <v>0</v>
      </c>
      <c r="K136" s="5">
        <f t="shared" si="15"/>
        <v>871.09</v>
      </c>
      <c r="L136" s="5">
        <f t="shared" si="15"/>
        <v>1574.48</v>
      </c>
      <c r="M136" s="5">
        <f t="shared" si="15"/>
        <v>0</v>
      </c>
      <c r="N136" s="5"/>
      <c r="O136" s="27">
        <f>SUMIF(IMPCO_2831001!$A$30:$A$78,$B136,IMPCO_2831001!$K$30:$K$78)*-1</f>
        <v>4582.8100000000004</v>
      </c>
      <c r="P136" s="27">
        <f>SUMIF(IMPCO_2831001!$A$79:$A$114,$B136,IMPCO_2831001!$K$79:$K$114)*-1</f>
        <v>0</v>
      </c>
      <c r="Q136" s="27">
        <f>SUMIF(IMPCO_2831001!$A$115:$A$129,$B136,IMPCO_2831001!$K$115:$K$129)*-1</f>
        <v>871.09</v>
      </c>
      <c r="R136" s="27">
        <f>SUMIF(IMPCO_2831001!$A$3:$A$29,$B136,IMPCO_2831001!$K$3:$K$29)*-1</f>
        <v>1574.48</v>
      </c>
      <c r="S136" s="27">
        <v>0</v>
      </c>
      <c r="T136" s="5"/>
      <c r="U136" s="27">
        <f>SUMIF(IMPCO_2831001!$A$30:$A$78,$B136,IMPCO_2831001!$L$30:$L$78)*-1</f>
        <v>4582.8100000000004</v>
      </c>
      <c r="V136" s="27">
        <f>SUMIF(IMPCO_2831001!$A$79:$A$114,$B136,IMPCO_2831001!$L$79:$L$114)*-1</f>
        <v>0</v>
      </c>
      <c r="W136" s="27">
        <f>SUMIF(IMPCO_2831001!$A$115:$A$129,$B136,IMPCO_2831001!$L$115:$L$129)*-1</f>
        <v>871.09</v>
      </c>
      <c r="X136" s="27">
        <f>SUMIF(IMPCO_2831001!$A$3:$A$29,$B136,IMPCO_2831001!$L$3:$L$29)*-1</f>
        <v>1574.48</v>
      </c>
      <c r="Y136" s="27">
        <v>0</v>
      </c>
    </row>
    <row r="137" spans="1:25" x14ac:dyDescent="0.25">
      <c r="A137" s="16">
        <f t="shared" si="10"/>
        <v>123</v>
      </c>
      <c r="B137" s="21" t="s">
        <v>393</v>
      </c>
      <c r="C137" s="5">
        <f t="shared" si="20"/>
        <v>-1358947.8800000001</v>
      </c>
      <c r="D137" s="5">
        <f t="shared" si="13"/>
        <v>-1358947.8800000001</v>
      </c>
      <c r="E137" s="5"/>
      <c r="F137" s="5"/>
      <c r="G137" s="5">
        <f t="shared" si="14"/>
        <v>-1358948</v>
      </c>
      <c r="H137" s="5"/>
      <c r="I137" s="5">
        <f t="shared" si="15"/>
        <v>-874166.29</v>
      </c>
      <c r="J137" s="5">
        <f t="shared" si="15"/>
        <v>0</v>
      </c>
      <c r="K137" s="5">
        <f t="shared" si="15"/>
        <v>-145790.54</v>
      </c>
      <c r="L137" s="5">
        <f t="shared" si="15"/>
        <v>-338991.05</v>
      </c>
      <c r="M137" s="5">
        <f t="shared" si="15"/>
        <v>0</v>
      </c>
      <c r="N137" s="5"/>
      <c r="O137" s="27">
        <f>SUMIF(IMPCO_2831001!$A$30:$A$78,$B137,IMPCO_2831001!$K$30:$K$78)*-1</f>
        <v>-874166.29</v>
      </c>
      <c r="P137" s="27">
        <f>SUMIF(IMPCO_2831001!$A$79:$A$114,$B137,IMPCO_2831001!$K$79:$K$114)*-1</f>
        <v>0</v>
      </c>
      <c r="Q137" s="27">
        <f>SUMIF(IMPCO_2831001!$A$115:$A$129,$B137,IMPCO_2831001!$K$115:$K$129)*-1</f>
        <v>-145790.54</v>
      </c>
      <c r="R137" s="27">
        <f>SUMIF(IMPCO_2831001!$A$3:$A$29,$B137,IMPCO_2831001!$K$3:$K$29)*-1</f>
        <v>-338991.05</v>
      </c>
      <c r="S137" s="27">
        <v>0</v>
      </c>
      <c r="T137" s="5"/>
      <c r="U137" s="27">
        <f>SUMIF(IMPCO_2831001!$A$30:$A$78,$B137,IMPCO_2831001!$L$30:$L$78)*-1</f>
        <v>-874166.29</v>
      </c>
      <c r="V137" s="27">
        <f>SUMIF(IMPCO_2831001!$A$79:$A$114,$B137,IMPCO_2831001!$L$79:$L$114)*-1</f>
        <v>0</v>
      </c>
      <c r="W137" s="27">
        <f>SUMIF(IMPCO_2831001!$A$115:$A$129,$B137,IMPCO_2831001!$L$115:$L$129)*-1</f>
        <v>-145790.54</v>
      </c>
      <c r="X137" s="27">
        <f>SUMIF(IMPCO_2831001!$A$3:$A$29,$B137,IMPCO_2831001!$L$3:$L$29)*-1</f>
        <v>-338991.05</v>
      </c>
      <c r="Y137" s="27">
        <v>0</v>
      </c>
    </row>
    <row r="138" spans="1:25" x14ac:dyDescent="0.25">
      <c r="A138" s="16">
        <f t="shared" si="10"/>
        <v>124</v>
      </c>
      <c r="B138" s="21" t="s">
        <v>327</v>
      </c>
      <c r="C138" s="5">
        <f t="shared" si="20"/>
        <v>587391.24</v>
      </c>
      <c r="D138" s="5">
        <f t="shared" si="13"/>
        <v>744050.69</v>
      </c>
      <c r="E138" s="5"/>
      <c r="F138" s="5"/>
      <c r="G138" s="5">
        <f t="shared" si="14"/>
        <v>665721</v>
      </c>
      <c r="H138" s="5"/>
      <c r="I138" s="5">
        <f t="shared" si="15"/>
        <v>0</v>
      </c>
      <c r="J138" s="5">
        <f t="shared" si="15"/>
        <v>665720.96499999997</v>
      </c>
      <c r="K138" s="5">
        <f t="shared" si="15"/>
        <v>0</v>
      </c>
      <c r="L138" s="5">
        <f t="shared" si="15"/>
        <v>0</v>
      </c>
      <c r="M138" s="5">
        <f t="shared" si="15"/>
        <v>0</v>
      </c>
      <c r="N138" s="5"/>
      <c r="O138" s="27">
        <f>SUMIF(IMPCO_2831001!$A$30:$A$78,$B138,IMPCO_2831001!$K$30:$K$78)*-1</f>
        <v>0</v>
      </c>
      <c r="P138" s="27">
        <f>SUMIF(IMPCO_2831001!$A$79:$A$114,$B138,IMPCO_2831001!$K$79:$K$114)*-1</f>
        <v>587391.24</v>
      </c>
      <c r="Q138" s="27">
        <f>SUMIF(IMPCO_2831001!$A$115:$A$129,$B138,IMPCO_2831001!$K$115:$K$129)*-1</f>
        <v>0</v>
      </c>
      <c r="R138" s="27">
        <f>SUMIF(IMPCO_2831001!$A$3:$A$29,$B138,IMPCO_2831001!$K$3:$K$29)*-1</f>
        <v>0</v>
      </c>
      <c r="S138" s="27">
        <v>0</v>
      </c>
      <c r="T138" s="5"/>
      <c r="U138" s="27">
        <f>SUMIF(IMPCO_2831001!$A$30:$A$78,$B138,IMPCO_2831001!$L$30:$L$78)*-1</f>
        <v>0</v>
      </c>
      <c r="V138" s="27">
        <f>SUMIF(IMPCO_2831001!$A$79:$A$114,$B138,IMPCO_2831001!$L$79:$L$114)*-1</f>
        <v>744050.69</v>
      </c>
      <c r="W138" s="27">
        <f>SUMIF(IMPCO_2831001!$A$115:$A$129,$B138,IMPCO_2831001!$L$115:$L$129)*-1</f>
        <v>0</v>
      </c>
      <c r="X138" s="27">
        <f>SUMIF(IMPCO_2831001!$A$3:$A$29,$B138,IMPCO_2831001!$L$3:$L$29)*-1</f>
        <v>0</v>
      </c>
      <c r="Y138" s="27">
        <v>0</v>
      </c>
    </row>
    <row r="139" spans="1:25" x14ac:dyDescent="0.25">
      <c r="A139" s="16">
        <f t="shared" si="10"/>
        <v>125</v>
      </c>
      <c r="B139" s="21" t="s">
        <v>329</v>
      </c>
      <c r="C139" s="5">
        <f t="shared" si="20"/>
        <v>-370215.13</v>
      </c>
      <c r="D139" s="5">
        <f t="shared" si="13"/>
        <v>-468971.28</v>
      </c>
      <c r="E139" s="5"/>
      <c r="F139" s="5"/>
      <c r="G139" s="5">
        <f t="shared" si="14"/>
        <v>-419593</v>
      </c>
      <c r="H139" s="5"/>
      <c r="I139" s="5">
        <f t="shared" si="15"/>
        <v>0</v>
      </c>
      <c r="J139" s="5">
        <f t="shared" si="15"/>
        <v>-419593.20500000002</v>
      </c>
      <c r="K139" s="5">
        <f t="shared" si="15"/>
        <v>0</v>
      </c>
      <c r="L139" s="5">
        <f t="shared" si="15"/>
        <v>0</v>
      </c>
      <c r="M139" s="5">
        <f t="shared" si="15"/>
        <v>0</v>
      </c>
      <c r="N139" s="5"/>
      <c r="O139" s="27">
        <f>SUMIF(IMPCO_2831001!$A$30:$A$78,$B139,IMPCO_2831001!$K$30:$K$78)*-1</f>
        <v>0</v>
      </c>
      <c r="P139" s="27">
        <f>SUMIF(IMPCO_2831001!$A$79:$A$114,$B139,IMPCO_2831001!$K$79:$K$114)*-1</f>
        <v>-370215.13</v>
      </c>
      <c r="Q139" s="27">
        <f>SUMIF(IMPCO_2831001!$A$115:$A$129,$B139,IMPCO_2831001!$K$115:$K$129)*-1</f>
        <v>0</v>
      </c>
      <c r="R139" s="27">
        <f>SUMIF(IMPCO_2831001!$A$3:$A$29,$B139,IMPCO_2831001!$K$3:$K$29)*-1</f>
        <v>0</v>
      </c>
      <c r="S139" s="27">
        <v>0</v>
      </c>
      <c r="T139" s="5"/>
      <c r="U139" s="27">
        <f>SUMIF(IMPCO_2831001!$A$30:$A$78,$B139,IMPCO_2831001!$L$30:$L$78)*-1</f>
        <v>0</v>
      </c>
      <c r="V139" s="27">
        <f>SUMIF(IMPCO_2831001!$A$79:$A$114,$B139,IMPCO_2831001!$L$79:$L$114)*-1</f>
        <v>-468971.28</v>
      </c>
      <c r="W139" s="27">
        <f>SUMIF(IMPCO_2831001!$A$115:$A$129,$B139,IMPCO_2831001!$L$115:$L$129)*-1</f>
        <v>0</v>
      </c>
      <c r="X139" s="27">
        <f>SUMIF(IMPCO_2831001!$A$3:$A$29,$B139,IMPCO_2831001!$L$3:$L$29)*-1</f>
        <v>0</v>
      </c>
      <c r="Y139" s="27">
        <v>0</v>
      </c>
    </row>
    <row r="140" spans="1:25" x14ac:dyDescent="0.25">
      <c r="A140" s="16">
        <f t="shared" si="10"/>
        <v>126</v>
      </c>
      <c r="B140" s="21" t="s">
        <v>331</v>
      </c>
      <c r="C140" s="5">
        <f t="shared" si="20"/>
        <v>974462.64</v>
      </c>
      <c r="D140" s="5">
        <f t="shared" si="13"/>
        <v>1234403.8700000001</v>
      </c>
      <c r="E140" s="5"/>
      <c r="F140" s="5"/>
      <c r="G140" s="5">
        <f t="shared" si="14"/>
        <v>1104433</v>
      </c>
      <c r="H140" s="5"/>
      <c r="I140" s="5">
        <f t="shared" si="15"/>
        <v>0</v>
      </c>
      <c r="J140" s="5">
        <f t="shared" si="15"/>
        <v>1104433.2550000001</v>
      </c>
      <c r="K140" s="5">
        <f t="shared" si="15"/>
        <v>0</v>
      </c>
      <c r="L140" s="5">
        <f t="shared" si="15"/>
        <v>0</v>
      </c>
      <c r="M140" s="5">
        <f t="shared" si="15"/>
        <v>0</v>
      </c>
      <c r="N140" s="5"/>
      <c r="O140" s="27">
        <f>SUMIF(IMPCO_2831001!$A$30:$A$78,$B140,IMPCO_2831001!$K$30:$K$78)*-1</f>
        <v>0</v>
      </c>
      <c r="P140" s="27">
        <f>SUMIF(IMPCO_2831001!$A$79:$A$114,$B140,IMPCO_2831001!$K$79:$K$114)*-1</f>
        <v>974462.64</v>
      </c>
      <c r="Q140" s="27">
        <f>SUMIF(IMPCO_2831001!$A$115:$A$129,$B140,IMPCO_2831001!$K$115:$K$129)*-1</f>
        <v>0</v>
      </c>
      <c r="R140" s="27">
        <f>SUMIF(IMPCO_2831001!$A$3:$A$29,$B140,IMPCO_2831001!$K$3:$K$29)*-1</f>
        <v>0</v>
      </c>
      <c r="S140" s="27">
        <v>0</v>
      </c>
      <c r="T140" s="5"/>
      <c r="U140" s="27">
        <f>SUMIF(IMPCO_2831001!$A$30:$A$78,$B140,IMPCO_2831001!$L$30:$L$78)*-1</f>
        <v>0</v>
      </c>
      <c r="V140" s="27">
        <f>SUMIF(IMPCO_2831001!$A$79:$A$114,$B140,IMPCO_2831001!$L$79:$L$114)*-1</f>
        <v>1234403.8700000001</v>
      </c>
      <c r="W140" s="27">
        <f>SUMIF(IMPCO_2831001!$A$115:$A$129,$B140,IMPCO_2831001!$L$115:$L$129)*-1</f>
        <v>0</v>
      </c>
      <c r="X140" s="27">
        <f>SUMIF(IMPCO_2831001!$A$3:$A$29,$B140,IMPCO_2831001!$L$3:$L$29)*-1</f>
        <v>0</v>
      </c>
      <c r="Y140" s="27">
        <v>0</v>
      </c>
    </row>
    <row r="141" spans="1:25" x14ac:dyDescent="0.25">
      <c r="A141" s="16">
        <f t="shared" si="10"/>
        <v>127</v>
      </c>
      <c r="B141" s="3" t="s">
        <v>889</v>
      </c>
      <c r="C141" s="5">
        <f t="shared" si="20"/>
        <v>0</v>
      </c>
      <c r="D141" s="5">
        <f>SUM(U141:Y141)</f>
        <v>0</v>
      </c>
      <c r="E141" s="5"/>
      <c r="F141" s="5"/>
      <c r="G141" s="5">
        <f>ROUND(SUM(C141:F141)/2,0)</f>
        <v>0</v>
      </c>
      <c r="H141" s="5"/>
      <c r="I141" s="5">
        <f t="shared" ref="I141:M221" si="22">(O141+U141)/2</f>
        <v>0</v>
      </c>
      <c r="J141" s="5">
        <f t="shared" si="22"/>
        <v>0</v>
      </c>
      <c r="K141" s="5">
        <f t="shared" si="22"/>
        <v>0</v>
      </c>
      <c r="L141" s="5">
        <f t="shared" si="22"/>
        <v>0</v>
      </c>
      <c r="M141" s="5">
        <f t="shared" si="22"/>
        <v>0</v>
      </c>
      <c r="N141" s="5"/>
      <c r="O141" s="27">
        <f>SUMIF(IMPCO_2831001!$A$30:$A$78,$B141,IMPCO_2831001!$K$30:$K$78)*-1</f>
        <v>0</v>
      </c>
      <c r="P141" s="27">
        <f>SUMIF(IMPCO_2831001!$A$79:$A$114,$B141,IMPCO_2831001!$K$79:$K$114)*-1</f>
        <v>0</v>
      </c>
      <c r="Q141" s="27">
        <f>SUMIF(IMPCO_2831001!$A$115:$A$129,$B141,IMPCO_2831001!$K$115:$K$129)*-1</f>
        <v>0</v>
      </c>
      <c r="R141" s="27">
        <f>SUMIF(IMPCO_2831001!$A$3:$A$29,$B141,IMPCO_2831001!$K$3:$K$29)*-1</f>
        <v>0</v>
      </c>
      <c r="S141" s="27">
        <v>0</v>
      </c>
      <c r="T141" s="5"/>
      <c r="U141" s="27">
        <f>SUMIF(IMPCO_2831001!$A$30:$A$78,$B141,IMPCO_2831001!$L$30:$L$78)*-1</f>
        <v>0</v>
      </c>
      <c r="V141" s="27">
        <f>SUMIF(IMPCO_2831001!$A$79:$A$114,$B141,IMPCO_2831001!$L$79:$L$114)*-1</f>
        <v>0</v>
      </c>
      <c r="W141" s="27">
        <f>SUMIF(IMPCO_2831001!$A$115:$A$129,$B141,IMPCO_2831001!$L$115:$L$129)*-1</f>
        <v>0</v>
      </c>
      <c r="X141" s="27">
        <f>SUMIF(IMPCO_2831001!$A$3:$A$29,$B141,IMPCO_2831001!$L$3:$L$29)*-1</f>
        <v>0</v>
      </c>
      <c r="Y141" s="27">
        <v>0</v>
      </c>
    </row>
    <row r="142" spans="1:25" x14ac:dyDescent="0.25">
      <c r="A142" s="16">
        <f t="shared" si="10"/>
        <v>128</v>
      </c>
      <c r="B142" s="3" t="s">
        <v>115</v>
      </c>
      <c r="C142" s="5">
        <f>SUM(O142:S142)</f>
        <v>0</v>
      </c>
      <c r="D142" s="5">
        <f>SUM(U142:Y142)</f>
        <v>0</v>
      </c>
      <c r="E142" s="5"/>
      <c r="F142" s="5"/>
      <c r="G142" s="5">
        <f>ROUND(SUM(C142:F142)/2,0)</f>
        <v>0</v>
      </c>
      <c r="H142" s="5"/>
      <c r="I142" s="5">
        <f t="shared" si="22"/>
        <v>0</v>
      </c>
      <c r="J142" s="5">
        <f t="shared" si="22"/>
        <v>0</v>
      </c>
      <c r="K142" s="5">
        <f t="shared" si="22"/>
        <v>0</v>
      </c>
      <c r="L142" s="5">
        <f t="shared" si="22"/>
        <v>0</v>
      </c>
      <c r="M142" s="5">
        <f t="shared" si="22"/>
        <v>0</v>
      </c>
      <c r="N142" s="5"/>
      <c r="O142" s="27">
        <f>SUMIF(IMPCO_2831001!$A$30:$A$78,$B142,IMPCO_2831001!$K$30:$K$78)*-1</f>
        <v>0</v>
      </c>
      <c r="P142" s="27">
        <f>SUMIF(IMPCO_2831001!$A$79:$A$114,$B142,IMPCO_2831001!$K$79:$K$114)*-1</f>
        <v>0</v>
      </c>
      <c r="Q142" s="27">
        <f>SUMIF(IMPCO_2831001!$A$115:$A$129,$B142,IMPCO_2831001!$K$115:$K$129)*-1</f>
        <v>0</v>
      </c>
      <c r="R142" s="27">
        <f>SUMIF(IMPCO_2831001!$A$3:$A$29,$B142,IMPCO_2831001!$K$3:$K$29)*-1</f>
        <v>0</v>
      </c>
      <c r="S142" s="27">
        <v>0</v>
      </c>
      <c r="T142" s="5"/>
      <c r="U142" s="27">
        <f>SUMIF(IMPCO_2831001!$A$30:$A$78,$B142,IMPCO_2831001!$L$30:$L$78)*-1</f>
        <v>0</v>
      </c>
      <c r="V142" s="27">
        <f>SUMIF(IMPCO_2831001!$A$79:$A$114,$B142,IMPCO_2831001!$L$79:$L$114)*-1</f>
        <v>0</v>
      </c>
      <c r="W142" s="27">
        <f>SUMIF(IMPCO_2831001!$A$115:$A$129,$B142,IMPCO_2831001!$L$115:$L$129)*-1</f>
        <v>0</v>
      </c>
      <c r="X142" s="27">
        <f>SUMIF(IMPCO_2831001!$A$3:$A$29,$B142,IMPCO_2831001!$L$3:$L$29)*-1</f>
        <v>0</v>
      </c>
      <c r="Y142" s="27">
        <v>0</v>
      </c>
    </row>
    <row r="143" spans="1:25" x14ac:dyDescent="0.25">
      <c r="A143" s="16">
        <f t="shared" si="10"/>
        <v>129</v>
      </c>
      <c r="B143" s="3" t="s">
        <v>333</v>
      </c>
      <c r="C143" s="5">
        <f>SUM(O143:S143)</f>
        <v>263365.42</v>
      </c>
      <c r="D143" s="5">
        <f>SUM(U143:Y143)</f>
        <v>511297.32</v>
      </c>
      <c r="E143" s="5"/>
      <c r="F143" s="5"/>
      <c r="G143" s="5">
        <f>ROUND(SUM(C143:F143)/2,0)</f>
        <v>387331</v>
      </c>
      <c r="H143" s="5"/>
      <c r="I143" s="5">
        <f t="shared" si="22"/>
        <v>387331.37</v>
      </c>
      <c r="J143" s="5">
        <f t="shared" si="22"/>
        <v>0</v>
      </c>
      <c r="K143" s="5">
        <f t="shared" si="22"/>
        <v>0</v>
      </c>
      <c r="L143" s="5">
        <f t="shared" si="22"/>
        <v>0</v>
      </c>
      <c r="M143" s="5">
        <f t="shared" si="22"/>
        <v>0</v>
      </c>
      <c r="N143" s="5"/>
      <c r="O143" s="27">
        <f>SUMIF(IMPCO_2831001!$A$30:$A$78,$B143,IMPCO_2831001!$K$30:$K$78)*-1</f>
        <v>263365.42</v>
      </c>
      <c r="P143" s="27">
        <f>SUMIF(IMPCO_2831001!$A$79:$A$114,$B143,IMPCO_2831001!$K$79:$K$114)*-1</f>
        <v>0</v>
      </c>
      <c r="Q143" s="27">
        <f>SUMIF(IMPCO_2831001!$A$115:$A$129,$B143,IMPCO_2831001!$K$115:$K$129)*-1</f>
        <v>0</v>
      </c>
      <c r="R143" s="27">
        <f>SUMIF(IMPCO_2831001!$A$3:$A$29,$B143,IMPCO_2831001!$K$3:$K$29)*-1</f>
        <v>0</v>
      </c>
      <c r="S143" s="27">
        <v>0</v>
      </c>
      <c r="T143" s="5"/>
      <c r="U143" s="27">
        <f>SUMIF(IMPCO_2831001!$A$30:$A$78,$B143,IMPCO_2831001!$L$30:$L$78)*-1</f>
        <v>511297.32</v>
      </c>
      <c r="V143" s="27">
        <f>SUMIF(IMPCO_2831001!$A$79:$A$114,$B143,IMPCO_2831001!$L$79:$L$114)*-1</f>
        <v>0</v>
      </c>
      <c r="W143" s="27">
        <f>SUMIF(IMPCO_2831001!$A$115:$A$129,$B143,IMPCO_2831001!$L$115:$L$129)*-1</f>
        <v>0</v>
      </c>
      <c r="X143" s="27">
        <f>SUMIF(IMPCO_2831001!$A$3:$A$29,$B143,IMPCO_2831001!$L$3:$L$29)*-1</f>
        <v>0</v>
      </c>
      <c r="Y143" s="27">
        <v>0</v>
      </c>
    </row>
    <row r="144" spans="1:25" x14ac:dyDescent="0.25">
      <c r="A144" s="16">
        <f t="shared" ref="A144:A207" si="23">A143+1</f>
        <v>130</v>
      </c>
      <c r="B144" s="3" t="s">
        <v>335</v>
      </c>
      <c r="C144" s="5">
        <f>SUM(O144:S144)</f>
        <v>39570.51</v>
      </c>
      <c r="D144" s="5">
        <f>SUM(U144:Y144)</f>
        <v>62037.65</v>
      </c>
      <c r="E144" s="5"/>
      <c r="F144" s="5"/>
      <c r="G144" s="5">
        <f>ROUND(SUM(C144:F144)/2,0)</f>
        <v>50804</v>
      </c>
      <c r="H144" s="5"/>
      <c r="I144" s="5">
        <f t="shared" si="22"/>
        <v>50804.08</v>
      </c>
      <c r="J144" s="5">
        <f t="shared" si="22"/>
        <v>0</v>
      </c>
      <c r="K144" s="5">
        <f t="shared" si="22"/>
        <v>0</v>
      </c>
      <c r="L144" s="5">
        <f t="shared" si="22"/>
        <v>0</v>
      </c>
      <c r="M144" s="5">
        <f t="shared" si="22"/>
        <v>0</v>
      </c>
      <c r="N144" s="5"/>
      <c r="O144" s="27">
        <f>SUMIF(IMPCO_2831001!$A$30:$A$78,$B144,IMPCO_2831001!$K$30:$K$78)*-1</f>
        <v>39570.51</v>
      </c>
      <c r="P144" s="27">
        <f>SUMIF(IMPCO_2831001!$A$79:$A$114,$B144,IMPCO_2831001!$K$79:$K$114)*-1</f>
        <v>0</v>
      </c>
      <c r="Q144" s="27">
        <f>SUMIF(IMPCO_2831001!$A$115:$A$129,$B144,IMPCO_2831001!$K$115:$K$129)*-1</f>
        <v>0</v>
      </c>
      <c r="R144" s="27">
        <f>SUMIF(IMPCO_2831001!$A$3:$A$29,$B144,IMPCO_2831001!$K$3:$K$29)*-1</f>
        <v>0</v>
      </c>
      <c r="S144" s="27">
        <v>0</v>
      </c>
      <c r="T144" s="5"/>
      <c r="U144" s="27">
        <f>SUMIF(IMPCO_2831001!$A$30:$A$78,$B144,IMPCO_2831001!$L$30:$L$78)*-1</f>
        <v>62037.65</v>
      </c>
      <c r="V144" s="27">
        <f>SUMIF(IMPCO_2831001!$A$79:$A$114,$B144,IMPCO_2831001!$L$79:$L$114)*-1</f>
        <v>0</v>
      </c>
      <c r="W144" s="27">
        <f>SUMIF(IMPCO_2831001!$A$115:$A$129,$B144,IMPCO_2831001!$L$115:$L$129)*-1</f>
        <v>0</v>
      </c>
      <c r="X144" s="27">
        <f>SUMIF(IMPCO_2831001!$A$3:$A$29,$B144,IMPCO_2831001!$L$3:$L$29)*-1</f>
        <v>0</v>
      </c>
      <c r="Y144" s="27">
        <v>0</v>
      </c>
    </row>
    <row r="145" spans="1:25" x14ac:dyDescent="0.25">
      <c r="A145" s="16">
        <f t="shared" si="23"/>
        <v>131</v>
      </c>
      <c r="B145" s="3" t="s">
        <v>337</v>
      </c>
      <c r="C145" s="5">
        <f>SUM(O145:S145)</f>
        <v>-15110.23</v>
      </c>
      <c r="D145" s="5">
        <f>SUM(U145:Y145)</f>
        <v>-23650.77</v>
      </c>
      <c r="E145" s="5"/>
      <c r="F145" s="5"/>
      <c r="G145" s="5">
        <f>ROUND(SUM(C145:F145)/2,0)</f>
        <v>-19381</v>
      </c>
      <c r="H145" s="5"/>
      <c r="I145" s="5">
        <f t="shared" si="22"/>
        <v>-19380.5</v>
      </c>
      <c r="J145" s="5">
        <f t="shared" si="22"/>
        <v>0</v>
      </c>
      <c r="K145" s="5">
        <f t="shared" si="22"/>
        <v>0</v>
      </c>
      <c r="L145" s="5">
        <f t="shared" si="22"/>
        <v>0</v>
      </c>
      <c r="M145" s="5">
        <f t="shared" si="22"/>
        <v>0</v>
      </c>
      <c r="N145" s="5"/>
      <c r="O145" s="27">
        <f>SUMIF(IMPCO_2831001!$A$30:$A$78,$B145,IMPCO_2831001!$K$30:$K$78)*-1</f>
        <v>-15110.23</v>
      </c>
      <c r="P145" s="27">
        <f>SUMIF(IMPCO_2831001!$A$79:$A$114,$B145,IMPCO_2831001!$K$79:$K$114)*-1</f>
        <v>0</v>
      </c>
      <c r="Q145" s="27">
        <f>SUMIF(IMPCO_2831001!$A$115:$A$129,$B145,IMPCO_2831001!$K$115:$K$129)*-1</f>
        <v>0</v>
      </c>
      <c r="R145" s="27">
        <f>SUMIF(IMPCO_2831001!$A$3:$A$29,$B145,IMPCO_2831001!$K$3:$K$29)*-1</f>
        <v>0</v>
      </c>
      <c r="S145" s="27">
        <v>0</v>
      </c>
      <c r="T145" s="5"/>
      <c r="U145" s="27">
        <f>SUMIF(IMPCO_2831001!$A$30:$A$78,$B145,IMPCO_2831001!$L$30:$L$78)*-1</f>
        <v>-23650.77</v>
      </c>
      <c r="V145" s="27">
        <f>SUMIF(IMPCO_2831001!$A$79:$A$114,$B145,IMPCO_2831001!$L$79:$L$114)*-1</f>
        <v>0</v>
      </c>
      <c r="W145" s="27">
        <f>SUMIF(IMPCO_2831001!$A$115:$A$129,$B145,IMPCO_2831001!$L$115:$L$129)*-1</f>
        <v>0</v>
      </c>
      <c r="X145" s="27">
        <f>SUMIF(IMPCO_2831001!$A$3:$A$29,$B145,IMPCO_2831001!$L$3:$L$29)*-1</f>
        <v>0</v>
      </c>
      <c r="Y145" s="27">
        <v>0</v>
      </c>
    </row>
    <row r="146" spans="1:25" x14ac:dyDescent="0.25">
      <c r="A146" s="16">
        <f t="shared" si="23"/>
        <v>132</v>
      </c>
      <c r="B146" s="3" t="s">
        <v>339</v>
      </c>
      <c r="C146" s="5">
        <f t="shared" ref="C146:C151" si="24">SUM(O146:S146)</f>
        <v>2327005.0499999998</v>
      </c>
      <c r="D146" s="5">
        <f t="shared" ref="D146:D168" si="25">SUM(U146:Y146)</f>
        <v>2222027.39</v>
      </c>
      <c r="E146" s="5"/>
      <c r="F146" s="5"/>
      <c r="G146" s="5">
        <f t="shared" ref="G146:G207" si="26">ROUND(SUM(C146:F146)/2,0)</f>
        <v>2274516</v>
      </c>
      <c r="H146" s="5"/>
      <c r="I146" s="5">
        <f t="shared" si="22"/>
        <v>0</v>
      </c>
      <c r="J146" s="5">
        <f t="shared" si="22"/>
        <v>2274516.2199999997</v>
      </c>
      <c r="K146" s="5">
        <f t="shared" si="22"/>
        <v>0</v>
      </c>
      <c r="L146" s="5">
        <f t="shared" si="22"/>
        <v>0</v>
      </c>
      <c r="M146" s="5">
        <f t="shared" si="22"/>
        <v>0</v>
      </c>
      <c r="N146" s="5"/>
      <c r="O146" s="27">
        <f>SUMIF(IMPCO_2831001!$A$30:$A$78,$B146,IMPCO_2831001!$K$30:$K$78)*-1</f>
        <v>0</v>
      </c>
      <c r="P146" s="27">
        <f>SUMIF(IMPCO_2831001!$A$79:$A$114,$B146,IMPCO_2831001!$K$79:$K$114)*-1</f>
        <v>2327005.0499999998</v>
      </c>
      <c r="Q146" s="27">
        <f>SUMIF(IMPCO_2831001!$A$115:$A$129,$B146,IMPCO_2831001!$K$115:$K$129)*-1</f>
        <v>0</v>
      </c>
      <c r="R146" s="27">
        <f>SUMIF(IMPCO_2831001!$A$3:$A$29,$B146,IMPCO_2831001!$K$3:$K$29)*-1</f>
        <v>0</v>
      </c>
      <c r="S146" s="27">
        <v>0</v>
      </c>
      <c r="T146" s="5"/>
      <c r="U146" s="27">
        <f>SUMIF(IMPCO_2831001!$A$30:$A$78,$B146,IMPCO_2831001!$L$30:$L$78)*-1</f>
        <v>0</v>
      </c>
      <c r="V146" s="27">
        <f>SUMIF(IMPCO_2831001!$A$79:$A$114,$B146,IMPCO_2831001!$L$79:$L$114)*-1</f>
        <v>2222027.39</v>
      </c>
      <c r="W146" s="27">
        <f>SUMIF(IMPCO_2831001!$A$115:$A$129,$B146,IMPCO_2831001!$L$115:$L$129)*-1</f>
        <v>0</v>
      </c>
      <c r="X146" s="27">
        <f>SUMIF(IMPCO_2831001!$A$3:$A$29,$B146,IMPCO_2831001!$L$3:$L$29)*-1</f>
        <v>0</v>
      </c>
      <c r="Y146" s="27">
        <v>0</v>
      </c>
    </row>
    <row r="147" spans="1:25" x14ac:dyDescent="0.25">
      <c r="A147" s="16">
        <f t="shared" si="23"/>
        <v>133</v>
      </c>
      <c r="B147" s="3" t="s">
        <v>341</v>
      </c>
      <c r="C147" s="5">
        <f t="shared" si="24"/>
        <v>222043.04</v>
      </c>
      <c r="D147" s="5">
        <f t="shared" si="25"/>
        <v>437548.57</v>
      </c>
      <c r="E147" s="5"/>
      <c r="F147" s="5"/>
      <c r="G147" s="5">
        <f t="shared" si="26"/>
        <v>329796</v>
      </c>
      <c r="H147" s="5"/>
      <c r="I147" s="5">
        <f t="shared" si="22"/>
        <v>0</v>
      </c>
      <c r="J147" s="5">
        <f t="shared" si="22"/>
        <v>329795.80499999999</v>
      </c>
      <c r="K147" s="5">
        <f t="shared" si="22"/>
        <v>0</v>
      </c>
      <c r="L147" s="5">
        <f t="shared" si="22"/>
        <v>0</v>
      </c>
      <c r="M147" s="5">
        <f t="shared" si="22"/>
        <v>0</v>
      </c>
      <c r="N147" s="5"/>
      <c r="O147" s="27">
        <f>SUMIF(IMPCO_2831001!$A$30:$A$78,$B147,IMPCO_2831001!$K$30:$K$78)*-1</f>
        <v>0</v>
      </c>
      <c r="P147" s="27">
        <f>SUMIF(IMPCO_2831001!$A$79:$A$114,$B147,IMPCO_2831001!$K$79:$K$114)*-1</f>
        <v>222043.04</v>
      </c>
      <c r="Q147" s="27">
        <f>SUMIF(IMPCO_2831001!$A$115:$A$129,$B147,IMPCO_2831001!$K$115:$K$129)*-1</f>
        <v>0</v>
      </c>
      <c r="R147" s="27">
        <f>SUMIF(IMPCO_2831001!$A$3:$A$29,$B147,IMPCO_2831001!$K$3:$K$29)*-1</f>
        <v>0</v>
      </c>
      <c r="S147" s="27">
        <v>0</v>
      </c>
      <c r="T147" s="5"/>
      <c r="U147" s="27">
        <f>SUMIF(IMPCO_2831001!$A$30:$A$78,$B147,IMPCO_2831001!$L$30:$L$78)*-1</f>
        <v>0</v>
      </c>
      <c r="V147" s="27">
        <f>SUMIF(IMPCO_2831001!$A$79:$A$114,$B147,IMPCO_2831001!$L$79:$L$114)*-1</f>
        <v>437548.57</v>
      </c>
      <c r="W147" s="27">
        <f>SUMIF(IMPCO_2831001!$A$115:$A$129,$B147,IMPCO_2831001!$L$115:$L$129)*-1</f>
        <v>0</v>
      </c>
      <c r="X147" s="27">
        <f>SUMIF(IMPCO_2831001!$A$3:$A$29,$B147,IMPCO_2831001!$L$3:$L$29)*-1</f>
        <v>0</v>
      </c>
      <c r="Y147" s="27">
        <v>0</v>
      </c>
    </row>
    <row r="148" spans="1:25" x14ac:dyDescent="0.25">
      <c r="A148" s="16">
        <f t="shared" si="23"/>
        <v>134</v>
      </c>
      <c r="B148" s="3" t="s">
        <v>343</v>
      </c>
      <c r="C148" s="5">
        <f t="shared" si="24"/>
        <v>1741861.41</v>
      </c>
      <c r="D148" s="5">
        <f t="shared" si="25"/>
        <v>3383967.87</v>
      </c>
      <c r="E148" s="5"/>
      <c r="F148" s="5"/>
      <c r="G148" s="5">
        <f t="shared" si="26"/>
        <v>2562915</v>
      </c>
      <c r="H148" s="5"/>
      <c r="I148" s="5">
        <f t="shared" si="22"/>
        <v>0</v>
      </c>
      <c r="J148" s="5">
        <f t="shared" si="22"/>
        <v>2562914.64</v>
      </c>
      <c r="K148" s="5">
        <f t="shared" si="22"/>
        <v>0</v>
      </c>
      <c r="L148" s="5">
        <f t="shared" si="22"/>
        <v>0</v>
      </c>
      <c r="M148" s="5">
        <f t="shared" si="22"/>
        <v>0</v>
      </c>
      <c r="N148" s="5"/>
      <c r="O148" s="27">
        <f>SUMIF(IMPCO_2831001!$A$30:$A$78,$B148,IMPCO_2831001!$K$30:$K$78)*-1</f>
        <v>0</v>
      </c>
      <c r="P148" s="27">
        <f>SUMIF(IMPCO_2831001!$A$79:$A$114,$B148,IMPCO_2831001!$K$79:$K$114)*-1</f>
        <v>1741861.41</v>
      </c>
      <c r="Q148" s="27">
        <f>SUMIF(IMPCO_2831001!$A$115:$A$129,$B148,IMPCO_2831001!$K$115:$K$129)*-1</f>
        <v>0</v>
      </c>
      <c r="R148" s="27">
        <f>SUMIF(IMPCO_2831001!$A$3:$A$29,$B148,IMPCO_2831001!$K$3:$K$29)*-1</f>
        <v>0</v>
      </c>
      <c r="S148" s="27">
        <v>0</v>
      </c>
      <c r="T148" s="5"/>
      <c r="U148" s="27">
        <f>SUMIF(IMPCO_2831001!$A$30:$A$78,$B148,IMPCO_2831001!$L$30:$L$78)*-1</f>
        <v>0</v>
      </c>
      <c r="V148" s="27">
        <f>SUMIF(IMPCO_2831001!$A$79:$A$114,$B148,IMPCO_2831001!$L$79:$L$114)*-1</f>
        <v>3383967.87</v>
      </c>
      <c r="W148" s="27">
        <f>SUMIF(IMPCO_2831001!$A$115:$A$129,$B148,IMPCO_2831001!$L$115:$L$129)*-1</f>
        <v>0</v>
      </c>
      <c r="X148" s="27">
        <f>SUMIF(IMPCO_2831001!$A$3:$A$29,$B148,IMPCO_2831001!$L$3:$L$29)*-1</f>
        <v>0</v>
      </c>
      <c r="Y148" s="27">
        <v>0</v>
      </c>
    </row>
    <row r="149" spans="1:25" x14ac:dyDescent="0.25">
      <c r="A149" s="16">
        <f t="shared" si="23"/>
        <v>135</v>
      </c>
      <c r="B149" s="3" t="s">
        <v>345</v>
      </c>
      <c r="C149" s="5">
        <f t="shared" si="24"/>
        <v>-661762.94999999995</v>
      </c>
      <c r="D149" s="5">
        <f t="shared" si="25"/>
        <v>-1285627.42</v>
      </c>
      <c r="E149" s="5"/>
      <c r="F149" s="5"/>
      <c r="G149" s="5">
        <f t="shared" si="26"/>
        <v>-973695</v>
      </c>
      <c r="H149" s="5"/>
      <c r="I149" s="5">
        <f t="shared" si="22"/>
        <v>0</v>
      </c>
      <c r="J149" s="5">
        <f t="shared" si="22"/>
        <v>-973695.18499999994</v>
      </c>
      <c r="K149" s="5">
        <f t="shared" si="22"/>
        <v>0</v>
      </c>
      <c r="L149" s="5">
        <f t="shared" si="22"/>
        <v>0</v>
      </c>
      <c r="M149" s="5">
        <f t="shared" si="22"/>
        <v>0</v>
      </c>
      <c r="N149" s="5"/>
      <c r="O149" s="27">
        <f>SUMIF(IMPCO_2831001!$A$30:$A$78,$B149,IMPCO_2831001!$K$30:$K$78)*-1</f>
        <v>0</v>
      </c>
      <c r="P149" s="27">
        <f>SUMIF(IMPCO_2831001!$A$79:$A$114,$B149,IMPCO_2831001!$K$79:$K$114)*-1</f>
        <v>-661762.94999999995</v>
      </c>
      <c r="Q149" s="27">
        <f>SUMIF(IMPCO_2831001!$A$115:$A$129,$B149,IMPCO_2831001!$K$115:$K$129)*-1</f>
        <v>0</v>
      </c>
      <c r="R149" s="27">
        <f>SUMIF(IMPCO_2831001!$A$3:$A$29,$B149,IMPCO_2831001!$K$3:$K$29)*-1</f>
        <v>0</v>
      </c>
      <c r="S149" s="27">
        <v>0</v>
      </c>
      <c r="T149" s="5"/>
      <c r="U149" s="27">
        <f>SUMIF(IMPCO_2831001!$A$30:$A$78,$B149,IMPCO_2831001!$L$30:$L$78)*-1</f>
        <v>0</v>
      </c>
      <c r="V149" s="27">
        <f>SUMIF(IMPCO_2831001!$A$79:$A$114,$B149,IMPCO_2831001!$L$79:$L$114)*-1</f>
        <v>-1285627.42</v>
      </c>
      <c r="W149" s="27">
        <f>SUMIF(IMPCO_2831001!$A$115:$A$129,$B149,IMPCO_2831001!$L$115:$L$129)*-1</f>
        <v>0</v>
      </c>
      <c r="X149" s="27">
        <f>SUMIF(IMPCO_2831001!$A$3:$A$29,$B149,IMPCO_2831001!$L$3:$L$29)*-1</f>
        <v>0</v>
      </c>
      <c r="Y149" s="27">
        <v>0</v>
      </c>
    </row>
    <row r="150" spans="1:25" x14ac:dyDescent="0.25">
      <c r="A150" s="16">
        <f t="shared" si="23"/>
        <v>136</v>
      </c>
      <c r="B150" s="3" t="s">
        <v>349</v>
      </c>
      <c r="C150" s="5">
        <f t="shared" si="24"/>
        <v>-1202004.07</v>
      </c>
      <c r="D150" s="5">
        <f t="shared" si="25"/>
        <v>-1601471.62</v>
      </c>
      <c r="E150" s="5"/>
      <c r="F150" s="5"/>
      <c r="G150" s="5">
        <f t="shared" si="26"/>
        <v>-1401738</v>
      </c>
      <c r="H150" s="5"/>
      <c r="I150" s="5">
        <f t="shared" si="22"/>
        <v>0</v>
      </c>
      <c r="J150" s="5">
        <f t="shared" si="22"/>
        <v>-1401737.8450000002</v>
      </c>
      <c r="K150" s="5">
        <f t="shared" si="22"/>
        <v>0</v>
      </c>
      <c r="L150" s="5">
        <f t="shared" si="22"/>
        <v>0</v>
      </c>
      <c r="M150" s="5">
        <f t="shared" si="22"/>
        <v>0</v>
      </c>
      <c r="N150" s="5"/>
      <c r="O150" s="27">
        <f>SUMIF(IMPCO_2831001!$A$30:$A$78,$B150,IMPCO_2831001!$K$30:$K$78)*-1</f>
        <v>0</v>
      </c>
      <c r="P150" s="27">
        <f>SUMIF(IMPCO_2831001!$A$79:$A$114,$B150,IMPCO_2831001!$K$79:$K$114)*-1</f>
        <v>-1202004.07</v>
      </c>
      <c r="Q150" s="27">
        <f>SUMIF(IMPCO_2831001!$A$115:$A$129,$B150,IMPCO_2831001!$K$115:$K$129)*-1</f>
        <v>0</v>
      </c>
      <c r="R150" s="27">
        <f>SUMIF(IMPCO_2831001!$A$3:$A$29,$B150,IMPCO_2831001!$K$3:$K$29)*-1</f>
        <v>0</v>
      </c>
      <c r="S150" s="27">
        <v>0</v>
      </c>
      <c r="T150" s="5"/>
      <c r="U150" s="27">
        <f>SUMIF(IMPCO_2831001!$A$30:$A$78,$B150,IMPCO_2831001!$L$30:$L$78)*-1</f>
        <v>0</v>
      </c>
      <c r="V150" s="27">
        <f>SUMIF(IMPCO_2831001!$A$79:$A$114,$B150,IMPCO_2831001!$L$79:$L$114)*-1</f>
        <v>-1601471.62</v>
      </c>
      <c r="W150" s="27">
        <f>SUMIF(IMPCO_2831001!$A$115:$A$129,$B150,IMPCO_2831001!$L$115:$L$129)*-1</f>
        <v>0</v>
      </c>
      <c r="X150" s="27">
        <f>SUMIF(IMPCO_2831001!$A$3:$A$29,$B150,IMPCO_2831001!$L$3:$L$29)*-1</f>
        <v>0</v>
      </c>
      <c r="Y150" s="27">
        <v>0</v>
      </c>
    </row>
    <row r="151" spans="1:25" x14ac:dyDescent="0.25">
      <c r="A151" s="16">
        <f t="shared" si="23"/>
        <v>137</v>
      </c>
      <c r="B151" s="3" t="s">
        <v>351</v>
      </c>
      <c r="C151" s="5">
        <f t="shared" si="24"/>
        <v>3419633.27</v>
      </c>
      <c r="D151" s="5">
        <f t="shared" si="25"/>
        <v>4556095.72</v>
      </c>
      <c r="E151" s="5"/>
      <c r="F151" s="5"/>
      <c r="G151" s="5">
        <f t="shared" si="26"/>
        <v>3987864</v>
      </c>
      <c r="H151" s="5"/>
      <c r="I151" s="5">
        <f t="shared" si="22"/>
        <v>0</v>
      </c>
      <c r="J151" s="5">
        <f t="shared" si="22"/>
        <v>3987864.4950000001</v>
      </c>
      <c r="K151" s="5">
        <f t="shared" si="22"/>
        <v>0</v>
      </c>
      <c r="L151" s="5">
        <f t="shared" si="22"/>
        <v>0</v>
      </c>
      <c r="M151" s="5">
        <f t="shared" si="22"/>
        <v>0</v>
      </c>
      <c r="N151" s="5"/>
      <c r="O151" s="27">
        <f>SUMIF(IMPCO_2831001!$A$30:$A$78,$B151,IMPCO_2831001!$K$30:$K$78)*-1</f>
        <v>0</v>
      </c>
      <c r="P151" s="27">
        <f>SUMIF(IMPCO_2831001!$A$79:$A$114,$B151,IMPCO_2831001!$K$79:$K$114)*-1</f>
        <v>3419633.27</v>
      </c>
      <c r="Q151" s="27">
        <f>SUMIF(IMPCO_2831001!$A$115:$A$129,$B151,IMPCO_2831001!$K$115:$K$129)*-1</f>
        <v>0</v>
      </c>
      <c r="R151" s="27">
        <f>SUMIF(IMPCO_2831001!$A$3:$A$29,$B151,IMPCO_2831001!$K$3:$K$29)*-1</f>
        <v>0</v>
      </c>
      <c r="S151" s="27">
        <v>0</v>
      </c>
      <c r="T151" s="5"/>
      <c r="U151" s="27">
        <f>SUMIF(IMPCO_2831001!$A$30:$A$78,$B151,IMPCO_2831001!$L$30:$L$78)*-1</f>
        <v>0</v>
      </c>
      <c r="V151" s="27">
        <f>SUMIF(IMPCO_2831001!$A$79:$A$114,$B151,IMPCO_2831001!$L$79:$L$114)*-1</f>
        <v>4556095.72</v>
      </c>
      <c r="W151" s="27">
        <f>SUMIF(IMPCO_2831001!$A$115:$A$129,$B151,IMPCO_2831001!$L$115:$L$129)*-1</f>
        <v>0</v>
      </c>
      <c r="X151" s="27">
        <f>SUMIF(IMPCO_2831001!$A$3:$A$29,$B151,IMPCO_2831001!$L$3:$L$29)*-1</f>
        <v>0</v>
      </c>
      <c r="Y151" s="27">
        <v>0</v>
      </c>
    </row>
    <row r="152" spans="1:25" x14ac:dyDescent="0.25">
      <c r="A152" s="16">
        <f t="shared" si="23"/>
        <v>138</v>
      </c>
      <c r="B152" s="3" t="s">
        <v>890</v>
      </c>
      <c r="C152" s="5">
        <f t="shared" ref="C152:C168" si="27">SUM(O152:S152)</f>
        <v>48538.41</v>
      </c>
      <c r="D152" s="5">
        <f t="shared" si="25"/>
        <v>82511.3</v>
      </c>
      <c r="E152" s="5"/>
      <c r="F152" s="5"/>
      <c r="G152" s="5">
        <f t="shared" si="26"/>
        <v>65525</v>
      </c>
      <c r="H152" s="5"/>
      <c r="I152" s="5">
        <f t="shared" si="22"/>
        <v>65524.855000000003</v>
      </c>
      <c r="J152" s="5">
        <f t="shared" si="22"/>
        <v>0</v>
      </c>
      <c r="K152" s="5">
        <f t="shared" si="22"/>
        <v>0</v>
      </c>
      <c r="L152" s="5">
        <f t="shared" si="22"/>
        <v>0</v>
      </c>
      <c r="M152" s="5">
        <f t="shared" si="22"/>
        <v>0</v>
      </c>
      <c r="N152" s="5"/>
      <c r="O152" s="27">
        <f>SUMIF(IMPCO_2831001!$A$30:$A$78,$B152,IMPCO_2831001!$K$30:$K$78)*-1</f>
        <v>48538.41</v>
      </c>
      <c r="P152" s="27">
        <f>SUMIF(IMPCO_2831001!$A$79:$A$114,$B152,IMPCO_2831001!$K$79:$K$114)*-1</f>
        <v>0</v>
      </c>
      <c r="Q152" s="27">
        <f>SUMIF(IMPCO_2831001!$A$115:$A$129,$B152,IMPCO_2831001!$K$115:$K$129)*-1</f>
        <v>0</v>
      </c>
      <c r="R152" s="27">
        <f>SUMIF(IMPCO_2831001!$A$3:$A$29,$B152,IMPCO_2831001!$K$3:$K$29)*-1</f>
        <v>0</v>
      </c>
      <c r="S152" s="27">
        <v>0</v>
      </c>
      <c r="T152" s="5"/>
      <c r="U152" s="27">
        <f>SUMIF(IMPCO_2831001!$A$30:$A$78,$B152,IMPCO_2831001!$L$30:$L$78)*-1</f>
        <v>82511.3</v>
      </c>
      <c r="V152" s="27">
        <f>SUMIF(IMPCO_2831001!$A$79:$A$114,$B152,IMPCO_2831001!$L$79:$L$114)*-1</f>
        <v>0</v>
      </c>
      <c r="W152" s="27">
        <f>SUMIF(IMPCO_2831001!$A$115:$A$129,$B152,IMPCO_2831001!$L$115:$L$129)*-1</f>
        <v>0</v>
      </c>
      <c r="X152" s="27">
        <f>SUMIF(IMPCO_2831001!$A$3:$A$29,$B152,IMPCO_2831001!$L$3:$L$29)*-1</f>
        <v>0</v>
      </c>
      <c r="Y152" s="27">
        <v>0</v>
      </c>
    </row>
    <row r="153" spans="1:25" x14ac:dyDescent="0.25">
      <c r="A153" s="16">
        <f t="shared" si="23"/>
        <v>139</v>
      </c>
      <c r="B153" s="3" t="s">
        <v>891</v>
      </c>
      <c r="C153" s="5">
        <f t="shared" si="27"/>
        <v>411944.56</v>
      </c>
      <c r="D153" s="5">
        <f t="shared" si="25"/>
        <v>942630.24</v>
      </c>
      <c r="E153" s="5"/>
      <c r="F153" s="5"/>
      <c r="G153" s="5">
        <f t="shared" si="26"/>
        <v>677287</v>
      </c>
      <c r="H153" s="5"/>
      <c r="I153" s="5">
        <f t="shared" si="22"/>
        <v>677287.4</v>
      </c>
      <c r="J153" s="5">
        <f t="shared" si="22"/>
        <v>0</v>
      </c>
      <c r="K153" s="5">
        <f t="shared" si="22"/>
        <v>0</v>
      </c>
      <c r="L153" s="5">
        <f t="shared" si="22"/>
        <v>0</v>
      </c>
      <c r="M153" s="5">
        <f t="shared" si="22"/>
        <v>0</v>
      </c>
      <c r="N153" s="5"/>
      <c r="O153" s="27">
        <f>SUMIF(IMPCO_2831001!$A$30:$A$78,$B153,IMPCO_2831001!$K$30:$K$78)*-1</f>
        <v>411944.56</v>
      </c>
      <c r="P153" s="27">
        <f>SUMIF(IMPCO_2831001!$A$79:$A$114,$B153,IMPCO_2831001!$K$79:$K$114)*-1</f>
        <v>0</v>
      </c>
      <c r="Q153" s="27">
        <f>SUMIF(IMPCO_2831001!$A$115:$A$129,$B153,IMPCO_2831001!$K$115:$K$129)*-1</f>
        <v>0</v>
      </c>
      <c r="R153" s="27">
        <f>SUMIF(IMPCO_2831001!$A$3:$A$29,$B153,IMPCO_2831001!$K$3:$K$29)*-1</f>
        <v>0</v>
      </c>
      <c r="S153" s="27">
        <v>0</v>
      </c>
      <c r="T153" s="5"/>
      <c r="U153" s="27">
        <f>SUMIF(IMPCO_2831001!$A$30:$A$78,$B153,IMPCO_2831001!$L$30:$L$78)*-1</f>
        <v>942630.24</v>
      </c>
      <c r="V153" s="27">
        <f>SUMIF(IMPCO_2831001!$A$79:$A$114,$B153,IMPCO_2831001!$L$79:$L$114)*-1</f>
        <v>0</v>
      </c>
      <c r="W153" s="27">
        <f>SUMIF(IMPCO_2831001!$A$115:$A$129,$B153,IMPCO_2831001!$L$115:$L$129)*-1</f>
        <v>0</v>
      </c>
      <c r="X153" s="27">
        <f>SUMIF(IMPCO_2831001!$A$3:$A$29,$B153,IMPCO_2831001!$L$3:$L$29)*-1</f>
        <v>0</v>
      </c>
      <c r="Y153" s="27">
        <v>0</v>
      </c>
    </row>
    <row r="154" spans="1:25" x14ac:dyDescent="0.25">
      <c r="A154" s="16">
        <f t="shared" si="23"/>
        <v>140</v>
      </c>
      <c r="B154" s="3" t="s">
        <v>892</v>
      </c>
      <c r="C154" s="5">
        <f t="shared" si="27"/>
        <v>133.58000000000001</v>
      </c>
      <c r="D154" s="5">
        <f t="shared" si="25"/>
        <v>0</v>
      </c>
      <c r="E154" s="5"/>
      <c r="F154" s="5"/>
      <c r="G154" s="5">
        <f t="shared" si="26"/>
        <v>67</v>
      </c>
      <c r="H154" s="5"/>
      <c r="I154" s="5">
        <f t="shared" si="22"/>
        <v>66.790000000000006</v>
      </c>
      <c r="J154" s="5">
        <f t="shared" si="22"/>
        <v>0</v>
      </c>
      <c r="K154" s="5">
        <f t="shared" si="22"/>
        <v>0</v>
      </c>
      <c r="L154" s="5">
        <f t="shared" si="22"/>
        <v>0</v>
      </c>
      <c r="M154" s="5">
        <f t="shared" si="22"/>
        <v>0</v>
      </c>
      <c r="N154" s="5"/>
      <c r="O154" s="27">
        <f>SUMIF(IMPCO_2831001!$A$30:$A$78,$B154,IMPCO_2831001!$K$30:$K$78)*-1</f>
        <v>133.58000000000001</v>
      </c>
      <c r="P154" s="27">
        <f>SUMIF(IMPCO_2831001!$A$79:$A$114,$B154,IMPCO_2831001!$K$79:$K$114)*-1</f>
        <v>0</v>
      </c>
      <c r="Q154" s="27">
        <f>SUMIF(IMPCO_2831001!$A$115:$A$129,$B154,IMPCO_2831001!$K$115:$K$129)*-1</f>
        <v>0</v>
      </c>
      <c r="R154" s="27">
        <f>SUMIF(IMPCO_2831001!$A$3:$A$29,$B154,IMPCO_2831001!$K$3:$K$29)*-1</f>
        <v>0</v>
      </c>
      <c r="S154" s="27">
        <v>0</v>
      </c>
      <c r="T154" s="5"/>
      <c r="U154" s="27">
        <f>SUMIF(IMPCO_2831001!$A$30:$A$78,$B154,IMPCO_2831001!$L$30:$L$78)*-1</f>
        <v>0</v>
      </c>
      <c r="V154" s="27">
        <f>SUMIF(IMPCO_2831001!$A$79:$A$114,$B154,IMPCO_2831001!$L$79:$L$114)*-1</f>
        <v>0</v>
      </c>
      <c r="W154" s="27">
        <f>SUMIF(IMPCO_2831001!$A$115:$A$129,$B154,IMPCO_2831001!$L$115:$L$129)*-1</f>
        <v>0</v>
      </c>
      <c r="X154" s="27">
        <f>SUMIF(IMPCO_2831001!$A$3:$A$29,$B154,IMPCO_2831001!$L$3:$L$29)*-1</f>
        <v>0</v>
      </c>
      <c r="Y154" s="27">
        <v>0</v>
      </c>
    </row>
    <row r="155" spans="1:25" x14ac:dyDescent="0.25">
      <c r="A155" s="16">
        <f t="shared" si="23"/>
        <v>141</v>
      </c>
      <c r="B155" s="3" t="s">
        <v>893</v>
      </c>
      <c r="C155" s="5">
        <f t="shared" ref="C155" si="28">SUM(O155:S155)</f>
        <v>0</v>
      </c>
      <c r="D155" s="5">
        <f t="shared" si="25"/>
        <v>32387.16</v>
      </c>
      <c r="E155" s="5"/>
      <c r="F155" s="5"/>
      <c r="G155" s="5">
        <f t="shared" si="26"/>
        <v>16194</v>
      </c>
      <c r="H155" s="5"/>
      <c r="I155" s="5">
        <f t="shared" si="22"/>
        <v>16193.58</v>
      </c>
      <c r="J155" s="5">
        <f t="shared" si="22"/>
        <v>0</v>
      </c>
      <c r="K155" s="5">
        <f t="shared" si="22"/>
        <v>0</v>
      </c>
      <c r="L155" s="5">
        <f t="shared" si="22"/>
        <v>0</v>
      </c>
      <c r="M155" s="5">
        <f t="shared" si="22"/>
        <v>0</v>
      </c>
      <c r="N155" s="5"/>
      <c r="O155" s="27">
        <f>SUMIF(IMPCO_2831001!$A$30:$A$78,$B155,IMPCO_2831001!$K$30:$K$78)*-1</f>
        <v>0</v>
      </c>
      <c r="P155" s="27">
        <f>SUMIF(IMPCO_2831001!$A$79:$A$114,$B155,IMPCO_2831001!$K$79:$K$114)*-1</f>
        <v>0</v>
      </c>
      <c r="Q155" s="27">
        <f>SUMIF(IMPCO_2831001!$A$115:$A$129,$B155,IMPCO_2831001!$K$115:$K$129)*-1</f>
        <v>0</v>
      </c>
      <c r="R155" s="27">
        <f>SUMIF(IMPCO_2831001!$A$3:$A$29,$B155,IMPCO_2831001!$K$3:$K$29)*-1</f>
        <v>0</v>
      </c>
      <c r="S155" s="27">
        <v>0</v>
      </c>
      <c r="T155" s="5"/>
      <c r="U155" s="27">
        <f>SUMIF(IMPCO_2831001!$A$30:$A$78,$B155,IMPCO_2831001!$L$30:$L$78)*-1</f>
        <v>32387.16</v>
      </c>
      <c r="V155" s="27">
        <f>SUMIF(IMPCO_2831001!$A$79:$A$114,$B155,IMPCO_2831001!$L$79:$L$114)*-1</f>
        <v>0</v>
      </c>
      <c r="W155" s="27">
        <f>SUMIF(IMPCO_2831001!$A$115:$A$129,$B155,IMPCO_2831001!$L$115:$L$129)*-1</f>
        <v>0</v>
      </c>
      <c r="X155" s="27">
        <f>SUMIF(IMPCO_2831001!$A$3:$A$29,$B155,IMPCO_2831001!$L$3:$L$29)*-1</f>
        <v>0</v>
      </c>
      <c r="Y155" s="27">
        <v>0</v>
      </c>
    </row>
    <row r="156" spans="1:25" x14ac:dyDescent="0.25">
      <c r="A156" s="16">
        <f t="shared" si="23"/>
        <v>142</v>
      </c>
      <c r="B156" s="3" t="s">
        <v>894</v>
      </c>
      <c r="C156" s="5">
        <f t="shared" ref="C156:C163" si="29">SUM(O156:S156)</f>
        <v>0</v>
      </c>
      <c r="D156" s="5">
        <f t="shared" si="25"/>
        <v>-12785.98</v>
      </c>
      <c r="E156" s="5"/>
      <c r="F156" s="5"/>
      <c r="G156" s="5">
        <f t="shared" si="26"/>
        <v>-6393</v>
      </c>
      <c r="H156" s="5"/>
      <c r="I156" s="5">
        <f t="shared" si="22"/>
        <v>-6392.99</v>
      </c>
      <c r="J156" s="5">
        <f t="shared" si="22"/>
        <v>0</v>
      </c>
      <c r="K156" s="5">
        <f t="shared" si="22"/>
        <v>0</v>
      </c>
      <c r="L156" s="5">
        <f t="shared" si="22"/>
        <v>0</v>
      </c>
      <c r="M156" s="5">
        <f t="shared" si="22"/>
        <v>0</v>
      </c>
      <c r="N156" s="5"/>
      <c r="O156" s="27">
        <f>SUMIF(IMPCO_2831001!$A$30:$A$78,$B156,IMPCO_2831001!$K$30:$K$78)*-1</f>
        <v>0</v>
      </c>
      <c r="P156" s="27">
        <f>SUMIF(IMPCO_2831001!$A$79:$A$114,$B156,IMPCO_2831001!$K$79:$K$114)*-1</f>
        <v>0</v>
      </c>
      <c r="Q156" s="27">
        <f>SUMIF(IMPCO_2831001!$A$115:$A$129,$B156,IMPCO_2831001!$K$115:$K$129)*-1</f>
        <v>0</v>
      </c>
      <c r="R156" s="27">
        <f>SUMIF(IMPCO_2831001!$A$3:$A$29,$B156,IMPCO_2831001!$K$3:$K$29)*-1</f>
        <v>0</v>
      </c>
      <c r="S156" s="27">
        <v>0</v>
      </c>
      <c r="T156" s="5"/>
      <c r="U156" s="27">
        <f>SUMIF(IMPCO_2831001!$A$30:$A$78,$B156,IMPCO_2831001!$L$30:$L$78)*-1</f>
        <v>-12785.98</v>
      </c>
      <c r="V156" s="27">
        <f>SUMIF(IMPCO_2831001!$A$79:$A$114,$B156,IMPCO_2831001!$L$79:$L$114)*-1</f>
        <v>0</v>
      </c>
      <c r="W156" s="27">
        <f>SUMIF(IMPCO_2831001!$A$115:$A$129,$B156,IMPCO_2831001!$L$115:$L$129)*-1</f>
        <v>0</v>
      </c>
      <c r="X156" s="27">
        <f>SUMIF(IMPCO_2831001!$A$3:$A$29,$B156,IMPCO_2831001!$L$3:$L$29)*-1</f>
        <v>0</v>
      </c>
      <c r="Y156" s="27">
        <v>0</v>
      </c>
    </row>
    <row r="157" spans="1:25" x14ac:dyDescent="0.25">
      <c r="A157" s="16">
        <f t="shared" si="23"/>
        <v>143</v>
      </c>
      <c r="B157" s="3" t="s">
        <v>895</v>
      </c>
      <c r="C157" s="5">
        <f t="shared" si="29"/>
        <v>0</v>
      </c>
      <c r="D157" s="5">
        <f t="shared" si="25"/>
        <v>16310.02</v>
      </c>
      <c r="E157" s="5"/>
      <c r="F157" s="5"/>
      <c r="G157" s="5">
        <f t="shared" si="26"/>
        <v>8155</v>
      </c>
      <c r="H157" s="5"/>
      <c r="I157" s="5">
        <f t="shared" si="22"/>
        <v>8155.01</v>
      </c>
      <c r="J157" s="5">
        <f t="shared" si="22"/>
        <v>0</v>
      </c>
      <c r="K157" s="5">
        <f t="shared" si="22"/>
        <v>0</v>
      </c>
      <c r="L157" s="5">
        <f t="shared" si="22"/>
        <v>0</v>
      </c>
      <c r="M157" s="5">
        <f t="shared" si="22"/>
        <v>0</v>
      </c>
      <c r="N157" s="5"/>
      <c r="O157" s="27">
        <f>SUMIF(IMPCO_2831001!$A$30:$A$78,$B157,IMPCO_2831001!$K$30:$K$78)*-1</f>
        <v>0</v>
      </c>
      <c r="P157" s="27">
        <f>SUMIF(IMPCO_2831001!$A$79:$A$114,$B157,IMPCO_2831001!$K$79:$K$114)*-1</f>
        <v>0</v>
      </c>
      <c r="Q157" s="27">
        <f>SUMIF(IMPCO_2831001!$A$115:$A$129,$B157,IMPCO_2831001!$K$115:$K$129)*-1</f>
        <v>0</v>
      </c>
      <c r="R157" s="27">
        <f>SUMIF(IMPCO_2831001!$A$3:$A$29,$B157,IMPCO_2831001!$K$3:$K$29)*-1</f>
        <v>0</v>
      </c>
      <c r="S157" s="27">
        <v>0</v>
      </c>
      <c r="T157" s="5"/>
      <c r="U157" s="27">
        <f>SUMIF(IMPCO_2831001!$A$30:$A$78,$B157,IMPCO_2831001!$L$30:$L$78)*-1</f>
        <v>16310.02</v>
      </c>
      <c r="V157" s="27">
        <f>SUMIF(IMPCO_2831001!$A$79:$A$114,$B157,IMPCO_2831001!$L$79:$L$114)*-1</f>
        <v>0</v>
      </c>
      <c r="W157" s="27">
        <f>SUMIF(IMPCO_2831001!$A$115:$A$129,$B157,IMPCO_2831001!$L$115:$L$129)*-1</f>
        <v>0</v>
      </c>
      <c r="X157" s="27">
        <f>SUMIF(IMPCO_2831001!$A$3:$A$29,$B157,IMPCO_2831001!$L$3:$L$29)*-1</f>
        <v>0</v>
      </c>
      <c r="Y157" s="27">
        <v>0</v>
      </c>
    </row>
    <row r="158" spans="1:25" x14ac:dyDescent="0.25">
      <c r="A158" s="16">
        <f t="shared" si="23"/>
        <v>144</v>
      </c>
      <c r="B158" s="3" t="s">
        <v>896</v>
      </c>
      <c r="C158" s="5">
        <f t="shared" si="29"/>
        <v>0</v>
      </c>
      <c r="D158" s="5">
        <f t="shared" si="25"/>
        <v>11552.03</v>
      </c>
      <c r="E158" s="5"/>
      <c r="F158" s="5"/>
      <c r="G158" s="5">
        <f t="shared" si="26"/>
        <v>5776</v>
      </c>
      <c r="H158" s="5"/>
      <c r="I158" s="5">
        <f t="shared" si="22"/>
        <v>5776.0150000000003</v>
      </c>
      <c r="J158" s="5">
        <f t="shared" si="22"/>
        <v>0</v>
      </c>
      <c r="K158" s="5">
        <f t="shared" si="22"/>
        <v>0</v>
      </c>
      <c r="L158" s="5">
        <f t="shared" si="22"/>
        <v>0</v>
      </c>
      <c r="M158" s="5">
        <f t="shared" si="22"/>
        <v>0</v>
      </c>
      <c r="N158" s="5"/>
      <c r="O158" s="27">
        <f>SUMIF(IMPCO_2831001!$A$30:$A$78,$B158,IMPCO_2831001!$K$30:$K$78)*-1</f>
        <v>0</v>
      </c>
      <c r="P158" s="27">
        <f>SUMIF(IMPCO_2831001!$A$79:$A$114,$B158,IMPCO_2831001!$K$79:$K$114)*-1</f>
        <v>0</v>
      </c>
      <c r="Q158" s="27">
        <f>SUMIF(IMPCO_2831001!$A$115:$A$129,$B158,IMPCO_2831001!$K$115:$K$129)*-1</f>
        <v>0</v>
      </c>
      <c r="R158" s="27">
        <f>SUMIF(IMPCO_2831001!$A$3:$A$29,$B158,IMPCO_2831001!$K$3:$K$29)*-1</f>
        <v>0</v>
      </c>
      <c r="S158" s="27">
        <v>0</v>
      </c>
      <c r="T158" s="5"/>
      <c r="U158" s="27">
        <f>SUMIF(IMPCO_2831001!$A$30:$A$78,$B158,IMPCO_2831001!$L$30:$L$78)*-1</f>
        <v>11552.03</v>
      </c>
      <c r="V158" s="27">
        <f>SUMIF(IMPCO_2831001!$A$79:$A$114,$B158,IMPCO_2831001!$L$79:$L$114)*-1</f>
        <v>0</v>
      </c>
      <c r="W158" s="27">
        <f>SUMIF(IMPCO_2831001!$A$115:$A$129,$B158,IMPCO_2831001!$L$115:$L$129)*-1</f>
        <v>0</v>
      </c>
      <c r="X158" s="27">
        <f>SUMIF(IMPCO_2831001!$A$3:$A$29,$B158,IMPCO_2831001!$L$3:$L$29)*-1</f>
        <v>0</v>
      </c>
      <c r="Y158" s="27">
        <v>0</v>
      </c>
    </row>
    <row r="159" spans="1:25" x14ac:dyDescent="0.25">
      <c r="A159" s="16">
        <f t="shared" si="23"/>
        <v>145</v>
      </c>
      <c r="B159" s="3" t="s">
        <v>897</v>
      </c>
      <c r="C159" s="5">
        <f t="shared" si="29"/>
        <v>0</v>
      </c>
      <c r="D159" s="5">
        <f t="shared" si="25"/>
        <v>19201.52</v>
      </c>
      <c r="E159" s="5"/>
      <c r="F159" s="5"/>
      <c r="G159" s="5">
        <f t="shared" si="26"/>
        <v>9601</v>
      </c>
      <c r="H159" s="5"/>
      <c r="I159" s="5">
        <f t="shared" si="22"/>
        <v>9600.76</v>
      </c>
      <c r="J159" s="5">
        <f t="shared" si="22"/>
        <v>0</v>
      </c>
      <c r="K159" s="5">
        <f t="shared" si="22"/>
        <v>0</v>
      </c>
      <c r="L159" s="5">
        <f t="shared" si="22"/>
        <v>0</v>
      </c>
      <c r="M159" s="5">
        <f t="shared" si="22"/>
        <v>0</v>
      </c>
      <c r="N159" s="5"/>
      <c r="O159" s="27">
        <f>SUMIF(IMPCO_2831001!$A$30:$A$78,$B159,IMPCO_2831001!$K$30:$K$78)*-1</f>
        <v>0</v>
      </c>
      <c r="P159" s="27">
        <f>SUMIF(IMPCO_2831001!$A$79:$A$114,$B159,IMPCO_2831001!$K$79:$K$114)*-1</f>
        <v>0</v>
      </c>
      <c r="Q159" s="27">
        <f>SUMIF(IMPCO_2831001!$A$115:$A$129,$B159,IMPCO_2831001!$K$115:$K$129)*-1</f>
        <v>0</v>
      </c>
      <c r="R159" s="27">
        <f>SUMIF(IMPCO_2831001!$A$3:$A$29,$B159,IMPCO_2831001!$K$3:$K$29)*-1</f>
        <v>0</v>
      </c>
      <c r="S159" s="27">
        <v>0</v>
      </c>
      <c r="T159" s="5"/>
      <c r="U159" s="27">
        <f>SUMIF(IMPCO_2831001!$A$30:$A$78,$B159,IMPCO_2831001!$L$30:$L$78)*-1</f>
        <v>19201.52</v>
      </c>
      <c r="V159" s="27">
        <f>SUMIF(IMPCO_2831001!$A$79:$A$114,$B159,IMPCO_2831001!$L$79:$L$114)*-1</f>
        <v>0</v>
      </c>
      <c r="W159" s="27">
        <f>SUMIF(IMPCO_2831001!$A$115:$A$129,$B159,IMPCO_2831001!$L$115:$L$129)*-1</f>
        <v>0</v>
      </c>
      <c r="X159" s="27">
        <f>SUMIF(IMPCO_2831001!$A$3:$A$29,$B159,IMPCO_2831001!$L$3:$L$29)*-1</f>
        <v>0</v>
      </c>
      <c r="Y159" s="27">
        <v>0</v>
      </c>
    </row>
    <row r="160" spans="1:25" x14ac:dyDescent="0.25">
      <c r="A160" s="16">
        <f t="shared" si="23"/>
        <v>146</v>
      </c>
      <c r="B160" s="3" t="s">
        <v>898</v>
      </c>
      <c r="C160" s="5">
        <f t="shared" si="29"/>
        <v>0</v>
      </c>
      <c r="D160" s="5">
        <f t="shared" si="25"/>
        <v>-83085.17</v>
      </c>
      <c r="E160" s="5"/>
      <c r="F160" s="5"/>
      <c r="G160" s="5">
        <f t="shared" si="26"/>
        <v>-41543</v>
      </c>
      <c r="H160" s="5"/>
      <c r="I160" s="5">
        <f t="shared" si="22"/>
        <v>-41542.584999999999</v>
      </c>
      <c r="J160" s="5">
        <f t="shared" si="22"/>
        <v>0</v>
      </c>
      <c r="K160" s="5">
        <f t="shared" si="22"/>
        <v>0</v>
      </c>
      <c r="L160" s="5">
        <f t="shared" si="22"/>
        <v>0</v>
      </c>
      <c r="M160" s="5">
        <f t="shared" si="22"/>
        <v>0</v>
      </c>
      <c r="N160" s="5"/>
      <c r="O160" s="27">
        <f>SUMIF(IMPCO_2831001!$A$30:$A$78,$B160,IMPCO_2831001!$K$30:$K$78)*-1</f>
        <v>0</v>
      </c>
      <c r="P160" s="27">
        <f>SUMIF(IMPCO_2831001!$A$79:$A$114,$B160,IMPCO_2831001!$K$79:$K$114)*-1</f>
        <v>0</v>
      </c>
      <c r="Q160" s="27">
        <f>SUMIF(IMPCO_2831001!$A$115:$A$129,$B160,IMPCO_2831001!$K$115:$K$129)*-1</f>
        <v>0</v>
      </c>
      <c r="R160" s="27">
        <f>SUMIF(IMPCO_2831001!$A$3:$A$29,$B160,IMPCO_2831001!$K$3:$K$29)*-1</f>
        <v>0</v>
      </c>
      <c r="S160" s="27">
        <v>0</v>
      </c>
      <c r="T160" s="5"/>
      <c r="U160" s="27">
        <f>SUMIF(IMPCO_2831001!$A$30:$A$78,$B160,IMPCO_2831001!$L$30:$L$78)*-1</f>
        <v>-83085.17</v>
      </c>
      <c r="V160" s="27">
        <f>SUMIF(IMPCO_2831001!$A$79:$A$114,$B160,IMPCO_2831001!$L$79:$L$114)*-1</f>
        <v>0</v>
      </c>
      <c r="W160" s="27">
        <f>SUMIF(IMPCO_2831001!$A$115:$A$129,$B160,IMPCO_2831001!$L$115:$L$129)*-1</f>
        <v>0</v>
      </c>
      <c r="X160" s="27">
        <f>SUMIF(IMPCO_2831001!$A$3:$A$29,$B160,IMPCO_2831001!$L$3:$L$29)*-1</f>
        <v>0</v>
      </c>
      <c r="Y160" s="27">
        <v>0</v>
      </c>
    </row>
    <row r="161" spans="1:25" x14ac:dyDescent="0.25">
      <c r="A161" s="16">
        <f t="shared" si="23"/>
        <v>147</v>
      </c>
      <c r="B161" s="3" t="s">
        <v>899</v>
      </c>
      <c r="C161" s="5">
        <f t="shared" si="29"/>
        <v>0</v>
      </c>
      <c r="D161" s="5">
        <f t="shared" si="25"/>
        <v>-14183.6</v>
      </c>
      <c r="E161" s="5"/>
      <c r="F161" s="5"/>
      <c r="G161" s="5">
        <f t="shared" si="26"/>
        <v>-7092</v>
      </c>
      <c r="H161" s="5"/>
      <c r="I161" s="5">
        <f t="shared" si="22"/>
        <v>-7091.8</v>
      </c>
      <c r="J161" s="5">
        <f t="shared" si="22"/>
        <v>0</v>
      </c>
      <c r="K161" s="5">
        <f t="shared" si="22"/>
        <v>0</v>
      </c>
      <c r="L161" s="5">
        <f t="shared" si="22"/>
        <v>0</v>
      </c>
      <c r="M161" s="5">
        <f t="shared" si="22"/>
        <v>0</v>
      </c>
      <c r="N161" s="5"/>
      <c r="O161" s="27">
        <f>SUMIF(IMPCO_2831001!$A$30:$A$78,$B161,IMPCO_2831001!$K$30:$K$78)*-1</f>
        <v>0</v>
      </c>
      <c r="P161" s="27">
        <f>SUMIF(IMPCO_2831001!$A$79:$A$114,$B161,IMPCO_2831001!$K$79:$K$114)*-1</f>
        <v>0</v>
      </c>
      <c r="Q161" s="27">
        <f>SUMIF(IMPCO_2831001!$A$115:$A$129,$B161,IMPCO_2831001!$K$115:$K$129)*-1</f>
        <v>0</v>
      </c>
      <c r="R161" s="27">
        <f>SUMIF(IMPCO_2831001!$A$3:$A$29,$B161,IMPCO_2831001!$K$3:$K$29)*-1</f>
        <v>0</v>
      </c>
      <c r="S161" s="27">
        <v>0</v>
      </c>
      <c r="T161" s="5"/>
      <c r="U161" s="27">
        <f>SUMIF(IMPCO_2831001!$A$30:$A$78,$B161,IMPCO_2831001!$L$30:$L$78)*-1</f>
        <v>-14183.6</v>
      </c>
      <c r="V161" s="27">
        <f>SUMIF(IMPCO_2831001!$A$79:$A$114,$B161,IMPCO_2831001!$L$79:$L$114)*-1</f>
        <v>0</v>
      </c>
      <c r="W161" s="27">
        <f>SUMIF(IMPCO_2831001!$A$115:$A$129,$B161,IMPCO_2831001!$L$115:$L$129)*-1</f>
        <v>0</v>
      </c>
      <c r="X161" s="27">
        <f>SUMIF(IMPCO_2831001!$A$3:$A$29,$B161,IMPCO_2831001!$L$3:$L$29)*-1</f>
        <v>0</v>
      </c>
      <c r="Y161" s="27">
        <v>0</v>
      </c>
    </row>
    <row r="162" spans="1:25" x14ac:dyDescent="0.25">
      <c r="A162" s="16">
        <f t="shared" si="23"/>
        <v>148</v>
      </c>
      <c r="B162" s="3" t="s">
        <v>900</v>
      </c>
      <c r="C162" s="5">
        <f t="shared" si="29"/>
        <v>0</v>
      </c>
      <c r="D162" s="5">
        <f t="shared" si="25"/>
        <v>-1120.06</v>
      </c>
      <c r="E162" s="5"/>
      <c r="F162" s="5"/>
      <c r="G162" s="5">
        <f t="shared" si="26"/>
        <v>-560</v>
      </c>
      <c r="H162" s="5"/>
      <c r="I162" s="5">
        <f t="shared" si="22"/>
        <v>-560.03</v>
      </c>
      <c r="J162" s="5">
        <f t="shared" si="22"/>
        <v>0</v>
      </c>
      <c r="K162" s="5">
        <f t="shared" si="22"/>
        <v>0</v>
      </c>
      <c r="L162" s="5">
        <f t="shared" si="22"/>
        <v>0</v>
      </c>
      <c r="M162" s="5">
        <f t="shared" si="22"/>
        <v>0</v>
      </c>
      <c r="N162" s="5"/>
      <c r="O162" s="27">
        <f>SUMIF(IMPCO_2831001!$A$30:$A$78,$B162,IMPCO_2831001!$K$30:$K$78)*-1</f>
        <v>0</v>
      </c>
      <c r="P162" s="27">
        <f>SUMIF(IMPCO_2831001!$A$79:$A$114,$B162,IMPCO_2831001!$K$79:$K$114)*-1</f>
        <v>0</v>
      </c>
      <c r="Q162" s="27">
        <f>SUMIF(IMPCO_2831001!$A$115:$A$129,$B162,IMPCO_2831001!$K$115:$K$129)*-1</f>
        <v>0</v>
      </c>
      <c r="R162" s="27">
        <f>SUMIF(IMPCO_2831001!$A$3:$A$29,$B162,IMPCO_2831001!$K$3:$K$29)*-1</f>
        <v>0</v>
      </c>
      <c r="S162" s="27">
        <v>0</v>
      </c>
      <c r="T162" s="5"/>
      <c r="U162" s="27">
        <f>SUMIF(IMPCO_2831001!$A$30:$A$78,$B162,IMPCO_2831001!$L$30:$L$78)*-1</f>
        <v>-1120.06</v>
      </c>
      <c r="V162" s="27">
        <f>SUMIF(IMPCO_2831001!$A$79:$A$114,$B162,IMPCO_2831001!$L$79:$L$114)*-1</f>
        <v>0</v>
      </c>
      <c r="W162" s="27">
        <f>SUMIF(IMPCO_2831001!$A$115:$A$129,$B162,IMPCO_2831001!$L$115:$L$129)*-1</f>
        <v>0</v>
      </c>
      <c r="X162" s="27">
        <f>SUMIF(IMPCO_2831001!$A$3:$A$29,$B162,IMPCO_2831001!$L$3:$L$29)*-1</f>
        <v>0</v>
      </c>
      <c r="Y162" s="27">
        <v>0</v>
      </c>
    </row>
    <row r="163" spans="1:25" x14ac:dyDescent="0.25">
      <c r="A163" s="16">
        <f t="shared" si="23"/>
        <v>149</v>
      </c>
      <c r="B163" s="53" t="s">
        <v>626</v>
      </c>
      <c r="C163" s="54">
        <f t="shared" si="29"/>
        <v>0</v>
      </c>
      <c r="D163" s="54">
        <f t="shared" si="25"/>
        <v>-9477696.4299999997</v>
      </c>
      <c r="E163" s="54"/>
      <c r="F163" s="54"/>
      <c r="G163" s="54">
        <f t="shared" si="26"/>
        <v>-4738848</v>
      </c>
      <c r="H163" s="54"/>
      <c r="I163" s="54">
        <f t="shared" si="22"/>
        <v>-4738848.2149999999</v>
      </c>
      <c r="J163" s="54">
        <f t="shared" si="22"/>
        <v>0</v>
      </c>
      <c r="K163" s="54">
        <f t="shared" si="22"/>
        <v>0</v>
      </c>
      <c r="L163" s="54">
        <f t="shared" si="22"/>
        <v>0</v>
      </c>
      <c r="M163" s="54">
        <f t="shared" si="22"/>
        <v>0</v>
      </c>
      <c r="N163" s="54"/>
      <c r="O163" s="54">
        <f>SUMIF(IMPCO_2831001!$A$30:$A$78,$B163,IMPCO_2831001!$K$30:$K$78)*-1</f>
        <v>0</v>
      </c>
      <c r="P163" s="54">
        <f>SUMIF(IMPCO_2831001!$A$79:$A$114,$B163,IMPCO_2831001!$K$79:$K$114)*-1</f>
        <v>0</v>
      </c>
      <c r="Q163" s="54">
        <f>SUMIF(IMPCO_2831001!$A$115:$A$129,$B163,IMPCO_2831001!$K$115:$K$129)*-1</f>
        <v>0</v>
      </c>
      <c r="R163" s="54">
        <f>SUMIF(IMPCO_2831001!$A$3:$A$29,$B163,IMPCO_2831001!$K$3:$K$29)*-1</f>
        <v>0</v>
      </c>
      <c r="S163" s="54">
        <v>0</v>
      </c>
      <c r="T163" s="54"/>
      <c r="U163" s="54">
        <f>SUMIF(IMPCO_2831001!$A$30:$A$78,$B163,IMPCO_2831001!$L$30:$L$78)*-1</f>
        <v>-9477696.4299999997</v>
      </c>
      <c r="V163" s="54">
        <f>SUMIF(IMPCO_2831001!$A$79:$A$114,$B163,IMPCO_2831001!$L$79:$L$114)*-1</f>
        <v>0</v>
      </c>
      <c r="W163" s="54">
        <f>SUMIF(IMPCO_2831001!$A$115:$A$129,$B163,IMPCO_2831001!$L$115:$L$129)*-1</f>
        <v>0</v>
      </c>
      <c r="X163" s="54">
        <f>SUMIF(IMPCO_2831001!$A$3:$A$29,$B163,IMPCO_2831001!$L$3:$L$29)*-1</f>
        <v>0</v>
      </c>
      <c r="Y163" s="54">
        <v>0</v>
      </c>
    </row>
    <row r="164" spans="1:25" x14ac:dyDescent="0.25">
      <c r="A164" s="16">
        <f t="shared" si="23"/>
        <v>150</v>
      </c>
      <c r="B164" s="3" t="s">
        <v>353</v>
      </c>
      <c r="C164" s="5">
        <f t="shared" si="27"/>
        <v>-576844.24</v>
      </c>
      <c r="D164" s="5">
        <f t="shared" si="25"/>
        <v>-0.01</v>
      </c>
      <c r="E164" s="5"/>
      <c r="F164" s="5"/>
      <c r="G164" s="5">
        <f t="shared" si="26"/>
        <v>-288422</v>
      </c>
      <c r="H164" s="5"/>
      <c r="I164" s="5">
        <f t="shared" si="22"/>
        <v>0</v>
      </c>
      <c r="J164" s="5">
        <f t="shared" si="22"/>
        <v>-288422.125</v>
      </c>
      <c r="K164" s="5">
        <f t="shared" si="22"/>
        <v>0</v>
      </c>
      <c r="L164" s="5">
        <f t="shared" si="22"/>
        <v>0</v>
      </c>
      <c r="M164" s="5">
        <f t="shared" si="22"/>
        <v>0</v>
      </c>
      <c r="N164" s="5"/>
      <c r="O164" s="27">
        <f>SUMIF(IMPCO_2831001!$A$30:$A$78,$B164,IMPCO_2831001!$K$30:$K$78)*-1</f>
        <v>0</v>
      </c>
      <c r="P164" s="27">
        <f>SUMIF(IMPCO_2831001!$A$79:$A$114,$B164,IMPCO_2831001!$K$79:$K$114)*-1</f>
        <v>-576844.24</v>
      </c>
      <c r="Q164" s="27">
        <f>SUMIF(IMPCO_2831001!$A$115:$A$129,$B164,IMPCO_2831001!$K$115:$K$129)*-1</f>
        <v>0</v>
      </c>
      <c r="R164" s="27">
        <f>SUMIF(IMPCO_2831001!$A$3:$A$29,$B164,IMPCO_2831001!$K$3:$K$29)*-1</f>
        <v>0</v>
      </c>
      <c r="S164" s="27">
        <v>0</v>
      </c>
      <c r="T164" s="5"/>
      <c r="U164" s="27">
        <f>SUMIF(IMPCO_2831001!$A$30:$A$78,$B164,IMPCO_2831001!$L$30:$L$78)*-1</f>
        <v>0</v>
      </c>
      <c r="V164" s="27">
        <f>SUMIF(IMPCO_2831001!$A$79:$A$114,$B164,IMPCO_2831001!$L$79:$L$114)*-1</f>
        <v>-0.01</v>
      </c>
      <c r="W164" s="27">
        <f>SUMIF(IMPCO_2831001!$A$115:$A$129,$B164,IMPCO_2831001!$L$115:$L$129)*-1</f>
        <v>0</v>
      </c>
      <c r="X164" s="27">
        <f>SUMIF(IMPCO_2831001!$A$3:$A$29,$B164,IMPCO_2831001!$L$3:$L$29)*-1</f>
        <v>0</v>
      </c>
      <c r="Y164" s="27">
        <v>0</v>
      </c>
    </row>
    <row r="165" spans="1:25" x14ac:dyDescent="0.25">
      <c r="A165" s="16">
        <f t="shared" si="23"/>
        <v>151</v>
      </c>
      <c r="B165" s="3" t="s">
        <v>355</v>
      </c>
      <c r="C165" s="5">
        <f t="shared" si="27"/>
        <v>-734266.21</v>
      </c>
      <c r="D165" s="5">
        <f t="shared" si="25"/>
        <v>-0.01</v>
      </c>
      <c r="E165" s="5"/>
      <c r="F165" s="5"/>
      <c r="G165" s="5">
        <f t="shared" si="26"/>
        <v>-367133</v>
      </c>
      <c r="H165" s="5"/>
      <c r="I165" s="5">
        <f t="shared" si="22"/>
        <v>0</v>
      </c>
      <c r="J165" s="5">
        <f t="shared" si="22"/>
        <v>-367133.11</v>
      </c>
      <c r="K165" s="5">
        <f t="shared" si="22"/>
        <v>0</v>
      </c>
      <c r="L165" s="5">
        <f t="shared" si="22"/>
        <v>0</v>
      </c>
      <c r="M165" s="5">
        <f t="shared" si="22"/>
        <v>0</v>
      </c>
      <c r="N165" s="5"/>
      <c r="O165" s="27">
        <f>SUMIF(IMPCO_2831001!$A$30:$A$78,$B165,IMPCO_2831001!$K$30:$K$78)*-1</f>
        <v>0</v>
      </c>
      <c r="P165" s="27">
        <f>SUMIF(IMPCO_2831001!$A$79:$A$114,$B165,IMPCO_2831001!$K$79:$K$114)*-1</f>
        <v>-734266.21</v>
      </c>
      <c r="Q165" s="27">
        <f>SUMIF(IMPCO_2831001!$A$115:$A$129,$B165,IMPCO_2831001!$K$115:$K$129)*-1</f>
        <v>0</v>
      </c>
      <c r="R165" s="27">
        <f>SUMIF(IMPCO_2831001!$A$3:$A$29,$B165,IMPCO_2831001!$K$3:$K$29)*-1</f>
        <v>0</v>
      </c>
      <c r="S165" s="27">
        <v>0</v>
      </c>
      <c r="T165" s="5"/>
      <c r="U165" s="27">
        <f>SUMIF(IMPCO_2831001!$A$30:$A$78,$B165,IMPCO_2831001!$L$30:$L$78)*-1</f>
        <v>0</v>
      </c>
      <c r="V165" s="27">
        <f>SUMIF(IMPCO_2831001!$A$79:$A$114,$B165,IMPCO_2831001!$L$79:$L$114)*-1</f>
        <v>-0.01</v>
      </c>
      <c r="W165" s="27">
        <f>SUMIF(IMPCO_2831001!$A$115:$A$129,$B165,IMPCO_2831001!$L$115:$L$129)*-1</f>
        <v>0</v>
      </c>
      <c r="X165" s="27">
        <f>SUMIF(IMPCO_2831001!$A$3:$A$29,$B165,IMPCO_2831001!$L$3:$L$29)*-1</f>
        <v>0</v>
      </c>
      <c r="Y165" s="27">
        <v>0</v>
      </c>
    </row>
    <row r="166" spans="1:25" x14ac:dyDescent="0.25">
      <c r="A166" s="16">
        <f t="shared" si="23"/>
        <v>152</v>
      </c>
      <c r="B166" s="3" t="s">
        <v>357</v>
      </c>
      <c r="C166" s="5">
        <f t="shared" si="27"/>
        <v>159525.1</v>
      </c>
      <c r="D166" s="5">
        <f t="shared" si="25"/>
        <v>312966.84999999998</v>
      </c>
      <c r="E166" s="5"/>
      <c r="F166" s="5"/>
      <c r="G166" s="5">
        <f t="shared" si="26"/>
        <v>236246</v>
      </c>
      <c r="H166" s="5"/>
      <c r="I166" s="5">
        <f t="shared" si="22"/>
        <v>0</v>
      </c>
      <c r="J166" s="5">
        <f t="shared" si="22"/>
        <v>236245.97499999998</v>
      </c>
      <c r="K166" s="5">
        <f t="shared" si="22"/>
        <v>0</v>
      </c>
      <c r="L166" s="5">
        <f t="shared" si="22"/>
        <v>0</v>
      </c>
      <c r="M166" s="5">
        <f t="shared" si="22"/>
        <v>0</v>
      </c>
      <c r="N166" s="5"/>
      <c r="O166" s="27">
        <f>SUMIF(IMPCO_2831001!$A$30:$A$78,$B166,IMPCO_2831001!$K$30:$K$78)*-1</f>
        <v>0</v>
      </c>
      <c r="P166" s="27">
        <f>SUMIF(IMPCO_2831001!$A$79:$A$114,$B166,IMPCO_2831001!$K$79:$K$114)*-1</f>
        <v>159525.1</v>
      </c>
      <c r="Q166" s="27">
        <f>SUMIF(IMPCO_2831001!$A$115:$A$129,$B166,IMPCO_2831001!$K$115:$K$129)*-1</f>
        <v>0</v>
      </c>
      <c r="R166" s="27">
        <f>SUMIF(IMPCO_2831001!$A$3:$A$29,$B166,IMPCO_2831001!$K$3:$K$29)*-1</f>
        <v>0</v>
      </c>
      <c r="S166" s="27">
        <v>0</v>
      </c>
      <c r="T166" s="5"/>
      <c r="U166" s="27">
        <f>SUMIF(IMPCO_2831001!$A$30:$A$78,$B166,IMPCO_2831001!$L$30:$L$78)*-1</f>
        <v>0</v>
      </c>
      <c r="V166" s="27">
        <f>SUMIF(IMPCO_2831001!$A$79:$A$114,$B166,IMPCO_2831001!$L$79:$L$114)*-1</f>
        <v>312966.84999999998</v>
      </c>
      <c r="W166" s="27">
        <f>SUMIF(IMPCO_2831001!$A$115:$A$129,$B166,IMPCO_2831001!$L$115:$L$129)*-1</f>
        <v>0</v>
      </c>
      <c r="X166" s="27">
        <f>SUMIF(IMPCO_2831001!$A$3:$A$29,$B166,IMPCO_2831001!$L$3:$L$29)*-1</f>
        <v>0</v>
      </c>
      <c r="Y166" s="27">
        <v>0</v>
      </c>
    </row>
    <row r="167" spans="1:25" x14ac:dyDescent="0.25">
      <c r="A167" s="16">
        <f t="shared" si="23"/>
        <v>153</v>
      </c>
      <c r="B167" s="3" t="s">
        <v>359</v>
      </c>
      <c r="C167" s="5">
        <f t="shared" si="27"/>
        <v>283758.55</v>
      </c>
      <c r="D167" s="5">
        <f t="shared" si="25"/>
        <v>0.01</v>
      </c>
      <c r="E167" s="5"/>
      <c r="F167" s="5"/>
      <c r="G167" s="5">
        <f t="shared" si="26"/>
        <v>141879</v>
      </c>
      <c r="H167" s="5"/>
      <c r="I167" s="5">
        <f t="shared" si="22"/>
        <v>0</v>
      </c>
      <c r="J167" s="5">
        <f t="shared" si="22"/>
        <v>141879.28</v>
      </c>
      <c r="K167" s="5">
        <f t="shared" si="22"/>
        <v>0</v>
      </c>
      <c r="L167" s="5">
        <f t="shared" si="22"/>
        <v>0</v>
      </c>
      <c r="M167" s="5">
        <f t="shared" si="22"/>
        <v>0</v>
      </c>
      <c r="N167" s="5"/>
      <c r="O167" s="27">
        <f>SUMIF(IMPCO_2831001!$A$30:$A$78,$B167,IMPCO_2831001!$K$30:$K$78)*-1</f>
        <v>0</v>
      </c>
      <c r="P167" s="27">
        <f>SUMIF(IMPCO_2831001!$A$79:$A$114,$B167,IMPCO_2831001!$K$79:$K$114)*-1</f>
        <v>283758.55</v>
      </c>
      <c r="Q167" s="27">
        <f>SUMIF(IMPCO_2831001!$A$115:$A$129,$B167,IMPCO_2831001!$K$115:$K$129)*-1</f>
        <v>0</v>
      </c>
      <c r="R167" s="27">
        <f>SUMIF(IMPCO_2831001!$A$3:$A$29,$B167,IMPCO_2831001!$K$3:$K$29)*-1</f>
        <v>0</v>
      </c>
      <c r="S167" s="27">
        <v>0</v>
      </c>
      <c r="T167" s="5"/>
      <c r="U167" s="27">
        <f>SUMIF(IMPCO_2831001!$A$30:$A$78,$B167,IMPCO_2831001!$L$30:$L$78)*-1</f>
        <v>0</v>
      </c>
      <c r="V167" s="27">
        <f>SUMIF(IMPCO_2831001!$A$79:$A$114,$B167,IMPCO_2831001!$L$79:$L$114)*-1</f>
        <v>0.01</v>
      </c>
      <c r="W167" s="27">
        <f>SUMIF(IMPCO_2831001!$A$115:$A$129,$B167,IMPCO_2831001!$L$115:$L$129)*-1</f>
        <v>0</v>
      </c>
      <c r="X167" s="27">
        <f>SUMIF(IMPCO_2831001!$A$3:$A$29,$B167,IMPCO_2831001!$L$3:$L$29)*-1</f>
        <v>0</v>
      </c>
      <c r="Y167" s="27">
        <v>0</v>
      </c>
    </row>
    <row r="168" spans="1:25" x14ac:dyDescent="0.25">
      <c r="A168" s="16">
        <f t="shared" si="23"/>
        <v>154</v>
      </c>
      <c r="B168" s="3" t="s">
        <v>361</v>
      </c>
      <c r="C168" s="5">
        <f t="shared" si="27"/>
        <v>997905.66</v>
      </c>
      <c r="D168" s="5">
        <f t="shared" si="25"/>
        <v>-0.01</v>
      </c>
      <c r="E168" s="5"/>
      <c r="F168" s="5"/>
      <c r="G168" s="5">
        <f t="shared" si="26"/>
        <v>498953</v>
      </c>
      <c r="H168" s="5"/>
      <c r="I168" s="5">
        <f t="shared" si="22"/>
        <v>0</v>
      </c>
      <c r="J168" s="5">
        <f t="shared" si="22"/>
        <v>498952.82500000001</v>
      </c>
      <c r="K168" s="5">
        <f t="shared" si="22"/>
        <v>0</v>
      </c>
      <c r="L168" s="5">
        <f t="shared" si="22"/>
        <v>0</v>
      </c>
      <c r="M168" s="5">
        <f t="shared" si="22"/>
        <v>0</v>
      </c>
      <c r="N168" s="5"/>
      <c r="O168" s="27">
        <f>SUMIF(IMPCO_2831001!$A$30:$A$78,$B168,IMPCO_2831001!$K$30:$K$78)*-1</f>
        <v>0</v>
      </c>
      <c r="P168" s="27">
        <f>SUMIF(IMPCO_2831001!$A$79:$A$114,$B168,IMPCO_2831001!$K$79:$K$114)*-1</f>
        <v>997905.66</v>
      </c>
      <c r="Q168" s="27">
        <f>SUMIF(IMPCO_2831001!$A$115:$A$129,$B168,IMPCO_2831001!$K$115:$K$129)*-1</f>
        <v>0</v>
      </c>
      <c r="R168" s="27">
        <f>SUMIF(IMPCO_2831001!$A$3:$A$29,$B168,IMPCO_2831001!$K$3:$K$29)*-1</f>
        <v>0</v>
      </c>
      <c r="S168" s="27">
        <v>0</v>
      </c>
      <c r="T168" s="5"/>
      <c r="U168" s="27">
        <f>SUMIF(IMPCO_2831001!$A$30:$A$78,$B168,IMPCO_2831001!$L$30:$L$78)*-1</f>
        <v>0</v>
      </c>
      <c r="V168" s="27">
        <f>SUMIF(IMPCO_2831001!$A$79:$A$114,$B168,IMPCO_2831001!$L$79:$L$114)*-1</f>
        <v>-0.01</v>
      </c>
      <c r="W168" s="27">
        <f>SUMIF(IMPCO_2831001!$A$115:$A$129,$B168,IMPCO_2831001!$L$115:$L$129)*-1</f>
        <v>0</v>
      </c>
      <c r="X168" s="27">
        <f>SUMIF(IMPCO_2831001!$A$3:$A$29,$B168,IMPCO_2831001!$L$3:$L$29)*-1</f>
        <v>0</v>
      </c>
      <c r="Y168" s="27">
        <v>0</v>
      </c>
    </row>
    <row r="169" spans="1:25" x14ac:dyDescent="0.25">
      <c r="A169" s="16">
        <f t="shared" si="23"/>
        <v>155</v>
      </c>
      <c r="B169" s="3" t="s">
        <v>347</v>
      </c>
      <c r="C169" s="5">
        <f>SUM(O169:S169)</f>
        <v>2615055.0299999998</v>
      </c>
      <c r="D169" s="5">
        <f>SUM(U169:Y169)</f>
        <v>145472.35</v>
      </c>
      <c r="E169" s="5"/>
      <c r="F169" s="5"/>
      <c r="G169" s="5">
        <f t="shared" si="26"/>
        <v>1380264</v>
      </c>
      <c r="H169" s="5"/>
      <c r="I169" s="5">
        <f t="shared" si="22"/>
        <v>1380263.69</v>
      </c>
      <c r="J169" s="5">
        <f t="shared" si="22"/>
        <v>0</v>
      </c>
      <c r="K169" s="5">
        <f t="shared" si="22"/>
        <v>0</v>
      </c>
      <c r="L169" s="5">
        <f t="shared" si="22"/>
        <v>0</v>
      </c>
      <c r="M169" s="5">
        <f t="shared" si="22"/>
        <v>0</v>
      </c>
      <c r="N169" s="5"/>
      <c r="O169" s="27">
        <f>SUMIF(IMPCO_2831001!$A$30:$A$78,$B169,IMPCO_2831001!$K$30:$K$78)*-1</f>
        <v>2615055.0299999998</v>
      </c>
      <c r="P169" s="27">
        <f>SUMIF(IMPCO_2831001!$A$79:$A$114,$B169,IMPCO_2831001!$K$79:$K$114)*-1</f>
        <v>0</v>
      </c>
      <c r="Q169" s="27">
        <f>SUMIF(IMPCO_2831001!$A$115:$A$129,$B169,IMPCO_2831001!$K$115:$K$129)*-1</f>
        <v>0</v>
      </c>
      <c r="R169" s="27">
        <f>SUMIF(IMPCO_2831001!$A$3:$A$29,$B169,IMPCO_2831001!$K$3:$K$29)*-1</f>
        <v>0</v>
      </c>
      <c r="S169" s="27">
        <v>0</v>
      </c>
      <c r="T169" s="5"/>
      <c r="U169" s="27">
        <f>SUMIF(IMPCO_2831001!$A$30:$A$78,$B169,IMPCO_2831001!$L$30:$L$78)*-1</f>
        <v>145472.35</v>
      </c>
      <c r="V169" s="27">
        <f>SUMIF(IMPCO_2831001!$A$79:$A$114,$B169,IMPCO_2831001!$L$79:$L$114)*-1</f>
        <v>0</v>
      </c>
      <c r="W169" s="27">
        <f>SUMIF(IMPCO_2831001!$A$115:$A$129,$B169,IMPCO_2831001!$L$115:$L$129)*-1</f>
        <v>0</v>
      </c>
      <c r="X169" s="27">
        <f>SUMIF(IMPCO_2831001!$A$3:$A$29,$B169,IMPCO_2831001!$L$3:$L$29)*-1</f>
        <v>0</v>
      </c>
      <c r="Y169" s="27">
        <v>0</v>
      </c>
    </row>
    <row r="170" spans="1:25" x14ac:dyDescent="0.25">
      <c r="A170" s="16">
        <f t="shared" si="23"/>
        <v>156</v>
      </c>
      <c r="B170" s="3" t="s">
        <v>377</v>
      </c>
      <c r="C170" s="5">
        <f t="shared" ref="C170:C182" si="30">SUM(O170:S170)</f>
        <v>1363928.52</v>
      </c>
      <c r="D170" s="5">
        <f t="shared" ref="D170:D202" si="31">SUM(U170:Y170)</f>
        <v>7.0000000000000007E-2</v>
      </c>
      <c r="E170" s="5"/>
      <c r="F170" s="5"/>
      <c r="G170" s="5">
        <f t="shared" si="26"/>
        <v>681964</v>
      </c>
      <c r="H170" s="5"/>
      <c r="I170" s="5">
        <f t="shared" si="22"/>
        <v>681964.29500000004</v>
      </c>
      <c r="J170" s="5">
        <f t="shared" si="22"/>
        <v>0</v>
      </c>
      <c r="K170" s="5">
        <f t="shared" si="22"/>
        <v>0</v>
      </c>
      <c r="L170" s="5">
        <f t="shared" si="22"/>
        <v>0</v>
      </c>
      <c r="M170" s="5">
        <f t="shared" si="22"/>
        <v>0</v>
      </c>
      <c r="N170" s="5"/>
      <c r="O170" s="27">
        <f>SUMIF(IMPCO_2831001!$A$30:$A$78,$B170,IMPCO_2831001!$K$30:$K$78)*-1</f>
        <v>1363928.52</v>
      </c>
      <c r="P170" s="27">
        <f>SUMIF(IMPCO_2831001!$A$79:$A$114,$B170,IMPCO_2831001!$K$79:$K$114)*-1</f>
        <v>0</v>
      </c>
      <c r="Q170" s="27">
        <f>SUMIF(IMPCO_2831001!$A$115:$A$129,$B170,IMPCO_2831001!$K$115:$K$129)*-1</f>
        <v>0</v>
      </c>
      <c r="R170" s="27">
        <f>SUMIF(IMPCO_2831001!$A$3:$A$29,$B170,IMPCO_2831001!$K$3:$K$29)*-1</f>
        <v>0</v>
      </c>
      <c r="S170" s="27">
        <v>0</v>
      </c>
      <c r="T170" s="5"/>
      <c r="U170" s="27">
        <f>SUMIF(IMPCO_2831001!$A$30:$A$78,$B170,IMPCO_2831001!$L$30:$L$78)*-1</f>
        <v>7.0000000000000007E-2</v>
      </c>
      <c r="V170" s="27">
        <f>SUMIF(IMPCO_2831001!$A$79:$A$114,$B170,IMPCO_2831001!$L$79:$L$114)*-1</f>
        <v>0</v>
      </c>
      <c r="W170" s="27">
        <f>SUMIF(IMPCO_2831001!$A$115:$A$129,$B170,IMPCO_2831001!$L$115:$L$129)*-1</f>
        <v>0</v>
      </c>
      <c r="X170" s="27">
        <f>SUMIF(IMPCO_2831001!$A$3:$A$29,$B170,IMPCO_2831001!$L$3:$L$29)*-1</f>
        <v>0</v>
      </c>
      <c r="Y170" s="27">
        <v>0</v>
      </c>
    </row>
    <row r="171" spans="1:25" x14ac:dyDescent="0.25">
      <c r="A171" s="16">
        <f t="shared" si="23"/>
        <v>157</v>
      </c>
      <c r="B171" s="3" t="s">
        <v>379</v>
      </c>
      <c r="C171" s="5">
        <f t="shared" si="30"/>
        <v>0</v>
      </c>
      <c r="D171" s="5">
        <f t="shared" si="31"/>
        <v>0</v>
      </c>
      <c r="E171" s="5"/>
      <c r="F171" s="5"/>
      <c r="G171" s="5">
        <f t="shared" si="26"/>
        <v>0</v>
      </c>
      <c r="H171" s="5"/>
      <c r="I171" s="5">
        <f t="shared" si="22"/>
        <v>0</v>
      </c>
      <c r="J171" s="5">
        <f t="shared" si="22"/>
        <v>0</v>
      </c>
      <c r="K171" s="5">
        <f t="shared" si="22"/>
        <v>0</v>
      </c>
      <c r="L171" s="5">
        <f t="shared" si="22"/>
        <v>0</v>
      </c>
      <c r="M171" s="5">
        <f t="shared" si="22"/>
        <v>0</v>
      </c>
      <c r="N171" s="5"/>
      <c r="O171" s="27">
        <f>SUMIF(IMPCO_2831001!$A$30:$A$78,$B171,IMPCO_2831001!$K$30:$K$78)*-1</f>
        <v>0</v>
      </c>
      <c r="P171" s="27">
        <f>SUMIF(IMPCO_2831001!$A$79:$A$114,$B171,IMPCO_2831001!$K$79:$K$114)*-1</f>
        <v>0</v>
      </c>
      <c r="Q171" s="27">
        <f>SUMIF(IMPCO_2831001!$A$115:$A$129,$B171,IMPCO_2831001!$K$115:$K$129)*-1</f>
        <v>0</v>
      </c>
      <c r="R171" s="27">
        <f>SUMIF(IMPCO_2831001!$A$3:$A$29,$B171,IMPCO_2831001!$K$3:$K$29)*-1</f>
        <v>0</v>
      </c>
      <c r="S171" s="27">
        <v>0</v>
      </c>
      <c r="T171" s="5"/>
      <c r="U171" s="27">
        <f>SUMIF(IMPCO_2831001!$A$30:$A$78,$B171,IMPCO_2831001!$L$30:$L$78)*-1</f>
        <v>0</v>
      </c>
      <c r="V171" s="27">
        <f>SUMIF(IMPCO_2831001!$A$79:$A$114,$B171,IMPCO_2831001!$L$79:$L$114)*-1</f>
        <v>0</v>
      </c>
      <c r="W171" s="27">
        <f>SUMIF(IMPCO_2831001!$A$115:$A$129,$B171,IMPCO_2831001!$L$115:$L$129)*-1</f>
        <v>0</v>
      </c>
      <c r="X171" s="27">
        <f>SUMIF(IMPCO_2831001!$A$3:$A$29,$B171,IMPCO_2831001!$L$3:$L$29)*-1</f>
        <v>0</v>
      </c>
      <c r="Y171" s="27">
        <v>0</v>
      </c>
    </row>
    <row r="172" spans="1:25" x14ac:dyDescent="0.25">
      <c r="A172" s="16">
        <f t="shared" si="23"/>
        <v>158</v>
      </c>
      <c r="B172" s="3" t="s">
        <v>381</v>
      </c>
      <c r="C172" s="5">
        <f t="shared" si="30"/>
        <v>321326.77</v>
      </c>
      <c r="D172" s="5">
        <f t="shared" si="31"/>
        <v>807094.1</v>
      </c>
      <c r="E172" s="5"/>
      <c r="F172" s="5"/>
      <c r="G172" s="5">
        <f t="shared" si="26"/>
        <v>564210</v>
      </c>
      <c r="H172" s="5"/>
      <c r="I172" s="5">
        <f t="shared" si="22"/>
        <v>564210.43500000006</v>
      </c>
      <c r="J172" s="5">
        <f t="shared" si="22"/>
        <v>0</v>
      </c>
      <c r="K172" s="5">
        <f t="shared" si="22"/>
        <v>0</v>
      </c>
      <c r="L172" s="5">
        <f t="shared" si="22"/>
        <v>0</v>
      </c>
      <c r="M172" s="5">
        <f t="shared" si="22"/>
        <v>0</v>
      </c>
      <c r="N172" s="5"/>
      <c r="O172" s="27">
        <f>SUMIF(IMPCO_2831001!$A$30:$A$78,$B172,IMPCO_2831001!$K$30:$K$78)*-1</f>
        <v>321326.77</v>
      </c>
      <c r="P172" s="27">
        <f>SUMIF(IMPCO_2831001!$A$79:$A$114,$B172,IMPCO_2831001!$K$79:$K$114)*-1</f>
        <v>0</v>
      </c>
      <c r="Q172" s="27">
        <f>SUMIF(IMPCO_2831001!$A$115:$A$129,$B172,IMPCO_2831001!$K$115:$K$129)*-1</f>
        <v>0</v>
      </c>
      <c r="R172" s="27">
        <f>SUMIF(IMPCO_2831001!$A$3:$A$29,$B172,IMPCO_2831001!$K$3:$K$29)*-1</f>
        <v>0</v>
      </c>
      <c r="S172" s="27">
        <v>0</v>
      </c>
      <c r="T172" s="5"/>
      <c r="U172" s="27">
        <f>SUMIF(IMPCO_2831001!$A$30:$A$78,$B172,IMPCO_2831001!$L$30:$L$78)*-1</f>
        <v>807094.1</v>
      </c>
      <c r="V172" s="27">
        <f>SUMIF(IMPCO_2831001!$A$79:$A$114,$B172,IMPCO_2831001!$L$79:$L$114)*-1</f>
        <v>0</v>
      </c>
      <c r="W172" s="27">
        <f>SUMIF(IMPCO_2831001!$A$115:$A$129,$B172,IMPCO_2831001!$L$115:$L$129)*-1</f>
        <v>0</v>
      </c>
      <c r="X172" s="27">
        <f>SUMIF(IMPCO_2831001!$A$3:$A$29,$B172,IMPCO_2831001!$L$3:$L$29)*-1</f>
        <v>0</v>
      </c>
      <c r="Y172" s="27">
        <v>0</v>
      </c>
    </row>
    <row r="173" spans="1:25" x14ac:dyDescent="0.25">
      <c r="A173" s="16">
        <f t="shared" si="23"/>
        <v>159</v>
      </c>
      <c r="B173" s="3" t="s">
        <v>383</v>
      </c>
      <c r="C173" s="5">
        <f t="shared" si="30"/>
        <v>0</v>
      </c>
      <c r="D173" s="5">
        <f t="shared" si="31"/>
        <v>0</v>
      </c>
      <c r="E173" s="5"/>
      <c r="F173" s="5"/>
      <c r="G173" s="5">
        <f t="shared" si="26"/>
        <v>0</v>
      </c>
      <c r="H173" s="5"/>
      <c r="I173" s="5">
        <f t="shared" si="22"/>
        <v>0</v>
      </c>
      <c r="J173" s="5">
        <f t="shared" si="22"/>
        <v>0</v>
      </c>
      <c r="K173" s="5">
        <f t="shared" si="22"/>
        <v>0</v>
      </c>
      <c r="L173" s="5">
        <f t="shared" si="22"/>
        <v>0</v>
      </c>
      <c r="M173" s="5">
        <f t="shared" si="22"/>
        <v>0</v>
      </c>
      <c r="N173" s="5"/>
      <c r="O173" s="27">
        <f>SUMIF(IMPCO_2831001!$A$30:$A$78,$B173,IMPCO_2831001!$K$30:$K$78)*-1</f>
        <v>0</v>
      </c>
      <c r="P173" s="27">
        <f>SUMIF(IMPCO_2831001!$A$79:$A$114,$B173,IMPCO_2831001!$K$79:$K$114)*-1</f>
        <v>0</v>
      </c>
      <c r="Q173" s="27">
        <f>SUMIF(IMPCO_2831001!$A$115:$A$129,$B173,IMPCO_2831001!$K$115:$K$129)*-1</f>
        <v>0</v>
      </c>
      <c r="R173" s="27">
        <f>SUMIF(IMPCO_2831001!$A$3:$A$29,$B173,IMPCO_2831001!$K$3:$K$29)*-1</f>
        <v>0</v>
      </c>
      <c r="S173" s="27">
        <v>0</v>
      </c>
      <c r="T173" s="5"/>
      <c r="U173" s="27">
        <f>SUMIF(IMPCO_2831001!$A$30:$A$78,$B173,IMPCO_2831001!$L$30:$L$78)*-1</f>
        <v>0</v>
      </c>
      <c r="V173" s="27">
        <f>SUMIF(IMPCO_2831001!$A$79:$A$114,$B173,IMPCO_2831001!$L$79:$L$114)*-1</f>
        <v>0</v>
      </c>
      <c r="W173" s="27">
        <f>SUMIF(IMPCO_2831001!$A$115:$A$129,$B173,IMPCO_2831001!$L$115:$L$129)*-1</f>
        <v>0</v>
      </c>
      <c r="X173" s="27">
        <f>SUMIF(IMPCO_2831001!$A$3:$A$29,$B173,IMPCO_2831001!$L$3:$L$29)*-1</f>
        <v>0</v>
      </c>
      <c r="Y173" s="27">
        <v>0</v>
      </c>
    </row>
    <row r="174" spans="1:25" x14ac:dyDescent="0.25">
      <c r="A174" s="16">
        <f t="shared" si="23"/>
        <v>160</v>
      </c>
      <c r="B174" s="3" t="s">
        <v>385</v>
      </c>
      <c r="C174" s="5">
        <f t="shared" si="30"/>
        <v>0</v>
      </c>
      <c r="D174" s="5">
        <f t="shared" si="31"/>
        <v>0</v>
      </c>
      <c r="E174" s="5"/>
      <c r="F174" s="5"/>
      <c r="G174" s="5">
        <f t="shared" si="26"/>
        <v>0</v>
      </c>
      <c r="H174" s="5"/>
      <c r="I174" s="5">
        <f t="shared" si="22"/>
        <v>0</v>
      </c>
      <c r="J174" s="5">
        <f t="shared" si="22"/>
        <v>0</v>
      </c>
      <c r="K174" s="5">
        <f t="shared" si="22"/>
        <v>0</v>
      </c>
      <c r="L174" s="5">
        <f t="shared" si="22"/>
        <v>0</v>
      </c>
      <c r="M174" s="5">
        <f t="shared" si="22"/>
        <v>0</v>
      </c>
      <c r="N174" s="5"/>
      <c r="O174" s="27">
        <f>SUMIF(IMPCO_2831001!$A$30:$A$78,$B174,IMPCO_2831001!$K$30:$K$78)*-1</f>
        <v>0</v>
      </c>
      <c r="P174" s="27">
        <f>SUMIF(IMPCO_2831001!$A$79:$A$114,$B174,IMPCO_2831001!$K$79:$K$114)*-1</f>
        <v>0</v>
      </c>
      <c r="Q174" s="27">
        <f>SUMIF(IMPCO_2831001!$A$115:$A$129,$B174,IMPCO_2831001!$K$115:$K$129)*-1</f>
        <v>0</v>
      </c>
      <c r="R174" s="27">
        <f>SUMIF(IMPCO_2831001!$A$3:$A$29,$B174,IMPCO_2831001!$K$3:$K$29)*-1</f>
        <v>0</v>
      </c>
      <c r="S174" s="27">
        <v>0</v>
      </c>
      <c r="T174" s="5"/>
      <c r="U174" s="27">
        <f>SUMIF(IMPCO_2831001!$A$30:$A$78,$B174,IMPCO_2831001!$L$30:$L$78)*-1</f>
        <v>0</v>
      </c>
      <c r="V174" s="27">
        <f>SUMIF(IMPCO_2831001!$A$79:$A$114,$B174,IMPCO_2831001!$L$79:$L$114)*-1</f>
        <v>0</v>
      </c>
      <c r="W174" s="27">
        <f>SUMIF(IMPCO_2831001!$A$115:$A$129,$B174,IMPCO_2831001!$L$115:$L$129)*-1</f>
        <v>0</v>
      </c>
      <c r="X174" s="27">
        <f>SUMIF(IMPCO_2831001!$A$3:$A$29,$B174,IMPCO_2831001!$L$3:$L$29)*-1</f>
        <v>0</v>
      </c>
      <c r="Y174" s="27">
        <v>0</v>
      </c>
    </row>
    <row r="175" spans="1:25" x14ac:dyDescent="0.25">
      <c r="A175" s="16">
        <f t="shared" si="23"/>
        <v>161</v>
      </c>
      <c r="B175" s="3" t="s">
        <v>387</v>
      </c>
      <c r="C175" s="5">
        <f t="shared" si="30"/>
        <v>326454.81</v>
      </c>
      <c r="D175" s="5">
        <f t="shared" si="31"/>
        <v>764083.11</v>
      </c>
      <c r="E175" s="5"/>
      <c r="F175" s="5"/>
      <c r="G175" s="5">
        <f t="shared" si="26"/>
        <v>545269</v>
      </c>
      <c r="H175" s="5"/>
      <c r="I175" s="5">
        <f t="shared" si="22"/>
        <v>545268.96</v>
      </c>
      <c r="J175" s="5">
        <f t="shared" si="22"/>
        <v>0</v>
      </c>
      <c r="K175" s="5">
        <f t="shared" si="22"/>
        <v>0</v>
      </c>
      <c r="L175" s="5">
        <f t="shared" si="22"/>
        <v>0</v>
      </c>
      <c r="M175" s="5">
        <f t="shared" si="22"/>
        <v>0</v>
      </c>
      <c r="N175" s="5"/>
      <c r="O175" s="27">
        <f>SUMIF(IMPCO_2831001!$A$30:$A$78,$B175,IMPCO_2831001!$K$30:$K$78)*-1</f>
        <v>326454.81</v>
      </c>
      <c r="P175" s="27">
        <f>SUMIF(IMPCO_2831001!$A$79:$A$114,$B175,IMPCO_2831001!$K$79:$K$114)*-1</f>
        <v>0</v>
      </c>
      <c r="Q175" s="27">
        <f>SUMIF(IMPCO_2831001!$A$115:$A$129,$B175,IMPCO_2831001!$K$115:$K$129)*-1</f>
        <v>0</v>
      </c>
      <c r="R175" s="27">
        <f>SUMIF(IMPCO_2831001!$A$3:$A$29,$B175,IMPCO_2831001!$K$3:$K$29)*-1</f>
        <v>0</v>
      </c>
      <c r="S175" s="27">
        <v>0</v>
      </c>
      <c r="T175" s="5"/>
      <c r="U175" s="27">
        <f>SUMIF(IMPCO_2831001!$A$30:$A$78,$B175,IMPCO_2831001!$L$30:$L$78)*-1</f>
        <v>764083.11</v>
      </c>
      <c r="V175" s="27">
        <f>SUMIF(IMPCO_2831001!$A$79:$A$114,$B175,IMPCO_2831001!$L$79:$L$114)*-1</f>
        <v>0</v>
      </c>
      <c r="W175" s="27">
        <f>SUMIF(IMPCO_2831001!$A$115:$A$129,$B175,IMPCO_2831001!$L$115:$L$129)*-1</f>
        <v>0</v>
      </c>
      <c r="X175" s="27">
        <f>SUMIF(IMPCO_2831001!$A$3:$A$29,$B175,IMPCO_2831001!$L$3:$L$29)*-1</f>
        <v>0</v>
      </c>
      <c r="Y175" s="27">
        <v>0</v>
      </c>
    </row>
    <row r="176" spans="1:25" x14ac:dyDescent="0.25">
      <c r="A176" s="16">
        <f t="shared" si="23"/>
        <v>162</v>
      </c>
      <c r="B176" s="3" t="s">
        <v>389</v>
      </c>
      <c r="C176" s="5">
        <f t="shared" si="30"/>
        <v>-125847.76</v>
      </c>
      <c r="D176" s="5">
        <f t="shared" si="31"/>
        <v>-297673.37</v>
      </c>
      <c r="E176" s="5"/>
      <c r="F176" s="5"/>
      <c r="G176" s="5">
        <f t="shared" si="26"/>
        <v>-211761</v>
      </c>
      <c r="H176" s="5"/>
      <c r="I176" s="5">
        <f t="shared" si="22"/>
        <v>-211760.565</v>
      </c>
      <c r="J176" s="5">
        <f t="shared" si="22"/>
        <v>0</v>
      </c>
      <c r="K176" s="5">
        <f t="shared" si="22"/>
        <v>0</v>
      </c>
      <c r="L176" s="5">
        <f t="shared" si="22"/>
        <v>0</v>
      </c>
      <c r="M176" s="5">
        <f t="shared" si="22"/>
        <v>0</v>
      </c>
      <c r="N176" s="5"/>
      <c r="O176" s="27">
        <f>SUMIF(IMPCO_2831001!$A$30:$A$78,$B176,IMPCO_2831001!$K$30:$K$78)*-1</f>
        <v>-125847.76</v>
      </c>
      <c r="P176" s="27">
        <f>SUMIF(IMPCO_2831001!$A$79:$A$114,$B176,IMPCO_2831001!$K$79:$K$114)*-1</f>
        <v>0</v>
      </c>
      <c r="Q176" s="27">
        <f>SUMIF(IMPCO_2831001!$A$115:$A$129,$B176,IMPCO_2831001!$K$115:$K$129)*-1</f>
        <v>0</v>
      </c>
      <c r="R176" s="27">
        <f>SUMIF(IMPCO_2831001!$A$3:$A$29,$B176,IMPCO_2831001!$K$3:$K$29)*-1</f>
        <v>0</v>
      </c>
      <c r="S176" s="27">
        <v>0</v>
      </c>
      <c r="T176" s="5"/>
      <c r="U176" s="27">
        <f>SUMIF(IMPCO_2831001!$A$30:$A$78,$B176,IMPCO_2831001!$L$30:$L$78)*-1</f>
        <v>-297673.37</v>
      </c>
      <c r="V176" s="27">
        <f>SUMIF(IMPCO_2831001!$A$79:$A$114,$B176,IMPCO_2831001!$L$79:$L$114)*-1</f>
        <v>0</v>
      </c>
      <c r="W176" s="27">
        <f>SUMIF(IMPCO_2831001!$A$115:$A$129,$B176,IMPCO_2831001!$L$115:$L$129)*-1</f>
        <v>0</v>
      </c>
      <c r="X176" s="27">
        <f>SUMIF(IMPCO_2831001!$A$3:$A$29,$B176,IMPCO_2831001!$L$3:$L$29)*-1</f>
        <v>0</v>
      </c>
      <c r="Y176" s="27">
        <v>0</v>
      </c>
    </row>
    <row r="177" spans="1:25" x14ac:dyDescent="0.25">
      <c r="A177" s="16">
        <f t="shared" si="23"/>
        <v>163</v>
      </c>
      <c r="B177" s="3" t="s">
        <v>395</v>
      </c>
      <c r="C177" s="5">
        <f>SUM(O177:S177)</f>
        <v>68064.479999999996</v>
      </c>
      <c r="D177" s="5">
        <f>SUM(U177:Y177)</f>
        <v>0</v>
      </c>
      <c r="E177" s="5"/>
      <c r="F177" s="5"/>
      <c r="G177" s="5">
        <f>ROUND(SUM(C177:F177)/2,0)</f>
        <v>34032</v>
      </c>
      <c r="H177" s="5"/>
      <c r="I177" s="5">
        <f t="shared" si="22"/>
        <v>0</v>
      </c>
      <c r="J177" s="5">
        <f t="shared" si="22"/>
        <v>34032.239999999998</v>
      </c>
      <c r="K177" s="5">
        <f t="shared" si="22"/>
        <v>0</v>
      </c>
      <c r="L177" s="5">
        <f t="shared" si="22"/>
        <v>0</v>
      </c>
      <c r="M177" s="5">
        <f t="shared" si="22"/>
        <v>0</v>
      </c>
      <c r="N177" s="5"/>
      <c r="O177" s="27">
        <f>SUMIF(IMPCO_2831001!$A$30:$A$78,$B177,IMPCO_2831001!$K$30:$K$78)*-1</f>
        <v>0</v>
      </c>
      <c r="P177" s="27">
        <f>SUMIF(IMPCO_2831001!$A$79:$A$114,$B177,IMPCO_2831001!$K$79:$K$114)*-1</f>
        <v>68064.479999999996</v>
      </c>
      <c r="Q177" s="27">
        <f>SUMIF(IMPCO_2831001!$A$115:$A$129,$B177,IMPCO_2831001!$K$115:$K$129)*-1</f>
        <v>0</v>
      </c>
      <c r="R177" s="27">
        <f>SUMIF(IMPCO_2831001!$A$3:$A$29,$B177,IMPCO_2831001!$K$3:$K$29)*-1</f>
        <v>0</v>
      </c>
      <c r="S177" s="27">
        <v>0</v>
      </c>
      <c r="T177" s="5"/>
      <c r="U177" s="27">
        <f>SUMIF(IMPCO_2831001!$A$30:$A$78,$B177,IMPCO_2831001!$L$30:$L$78)*-1</f>
        <v>0</v>
      </c>
      <c r="V177" s="27">
        <f>SUMIF(IMPCO_2831001!$A$79:$A$114,$B177,IMPCO_2831001!$L$79:$L$114)*-1</f>
        <v>0</v>
      </c>
      <c r="W177" s="27">
        <f>SUMIF(IMPCO_2831001!$A$115:$A$129,$B177,IMPCO_2831001!$L$115:$L$129)*-1</f>
        <v>0</v>
      </c>
      <c r="X177" s="27">
        <f>SUMIF(IMPCO_2831001!$A$3:$A$29,$B177,IMPCO_2831001!$L$3:$L$29)*-1</f>
        <v>0</v>
      </c>
      <c r="Y177" s="27">
        <v>0</v>
      </c>
    </row>
    <row r="178" spans="1:25" x14ac:dyDescent="0.25">
      <c r="A178" s="16">
        <f t="shared" si="23"/>
        <v>164</v>
      </c>
      <c r="B178" s="3" t="s">
        <v>397</v>
      </c>
      <c r="C178" s="5">
        <f>SUM(O178:S178)</f>
        <v>3596.2</v>
      </c>
      <c r="D178" s="5">
        <f>SUM(U178:Y178)</f>
        <v>0</v>
      </c>
      <c r="E178" s="5"/>
      <c r="F178" s="5"/>
      <c r="G178" s="5">
        <f>ROUND(SUM(C178:F178)/2,0)</f>
        <v>1798</v>
      </c>
      <c r="H178" s="5"/>
      <c r="I178" s="5">
        <f t="shared" si="22"/>
        <v>0</v>
      </c>
      <c r="J178" s="5">
        <f t="shared" si="22"/>
        <v>1798.1</v>
      </c>
      <c r="K178" s="5">
        <f t="shared" si="22"/>
        <v>0</v>
      </c>
      <c r="L178" s="5">
        <f t="shared" si="22"/>
        <v>0</v>
      </c>
      <c r="M178" s="5">
        <f t="shared" si="22"/>
        <v>0</v>
      </c>
      <c r="N178" s="5"/>
      <c r="O178" s="27">
        <f>SUMIF(IMPCO_2831001!$A$30:$A$78,$B178,IMPCO_2831001!$K$30:$K$78)*-1</f>
        <v>0</v>
      </c>
      <c r="P178" s="27">
        <f>SUMIF(IMPCO_2831001!$A$79:$A$114,$B178,IMPCO_2831001!$K$79:$K$114)*-1</f>
        <v>3596.2</v>
      </c>
      <c r="Q178" s="27">
        <f>SUMIF(IMPCO_2831001!$A$115:$A$129,$B178,IMPCO_2831001!$K$115:$K$129)*-1</f>
        <v>0</v>
      </c>
      <c r="R178" s="27">
        <f>SUMIF(IMPCO_2831001!$A$3:$A$29,$B178,IMPCO_2831001!$K$3:$K$29)*-1</f>
        <v>0</v>
      </c>
      <c r="S178" s="27">
        <v>0</v>
      </c>
      <c r="T178" s="5"/>
      <c r="U178" s="27">
        <f>SUMIF(IMPCO_2831001!$A$30:$A$78,$B178,IMPCO_2831001!$L$30:$L$78)*-1</f>
        <v>0</v>
      </c>
      <c r="V178" s="27">
        <f>SUMIF(IMPCO_2831001!$A$79:$A$114,$B178,IMPCO_2831001!$L$79:$L$114)*-1</f>
        <v>0</v>
      </c>
      <c r="W178" s="27">
        <f>SUMIF(IMPCO_2831001!$A$115:$A$129,$B178,IMPCO_2831001!$L$115:$L$129)*-1</f>
        <v>0</v>
      </c>
      <c r="X178" s="27">
        <f>SUMIF(IMPCO_2831001!$A$3:$A$29,$B178,IMPCO_2831001!$L$3:$L$29)*-1</f>
        <v>0</v>
      </c>
      <c r="Y178" s="27">
        <v>0</v>
      </c>
    </row>
    <row r="179" spans="1:25" x14ac:dyDescent="0.25">
      <c r="A179" s="16">
        <f t="shared" si="23"/>
        <v>165</v>
      </c>
      <c r="B179" s="3" t="s">
        <v>399</v>
      </c>
      <c r="C179" s="5">
        <f>SUM(O179:S179)</f>
        <v>-975.87</v>
      </c>
      <c r="D179" s="5">
        <f>SUM(U179:Y179)</f>
        <v>0</v>
      </c>
      <c r="E179" s="5"/>
      <c r="F179" s="5"/>
      <c r="G179" s="5">
        <f>ROUND(SUM(C179:F179)/2,0)</f>
        <v>-488</v>
      </c>
      <c r="H179" s="5"/>
      <c r="I179" s="5">
        <f t="shared" si="22"/>
        <v>0</v>
      </c>
      <c r="J179" s="5">
        <f t="shared" si="22"/>
        <v>-487.935</v>
      </c>
      <c r="K179" s="5">
        <f t="shared" si="22"/>
        <v>0</v>
      </c>
      <c r="L179" s="5">
        <f t="shared" si="22"/>
        <v>0</v>
      </c>
      <c r="M179" s="5">
        <f t="shared" si="22"/>
        <v>0</v>
      </c>
      <c r="N179" s="5"/>
      <c r="O179" s="27">
        <f>SUMIF(IMPCO_2831001!$A$30:$A$78,$B179,IMPCO_2831001!$K$30:$K$78)*-1</f>
        <v>0</v>
      </c>
      <c r="P179" s="27">
        <f>SUMIF(IMPCO_2831001!$A$79:$A$114,$B179,IMPCO_2831001!$K$79:$K$114)*-1</f>
        <v>-975.87</v>
      </c>
      <c r="Q179" s="27">
        <f>SUMIF(IMPCO_2831001!$A$115:$A$129,$B179,IMPCO_2831001!$K$115:$K$129)*-1</f>
        <v>0</v>
      </c>
      <c r="R179" s="27">
        <f>SUMIF(IMPCO_2831001!$A$3:$A$29,$B179,IMPCO_2831001!$K$3:$K$29)*-1</f>
        <v>0</v>
      </c>
      <c r="S179" s="27">
        <v>0</v>
      </c>
      <c r="T179" s="5"/>
      <c r="U179" s="27">
        <f>SUMIF(IMPCO_2831001!$A$30:$A$78,$B179,IMPCO_2831001!$L$30:$L$78)*-1</f>
        <v>0</v>
      </c>
      <c r="V179" s="27">
        <f>SUMIF(IMPCO_2831001!$A$79:$A$114,$B179,IMPCO_2831001!$L$79:$L$114)*-1</f>
        <v>0</v>
      </c>
      <c r="W179" s="27">
        <f>SUMIF(IMPCO_2831001!$A$115:$A$129,$B179,IMPCO_2831001!$L$115:$L$129)*-1</f>
        <v>0</v>
      </c>
      <c r="X179" s="27">
        <f>SUMIF(IMPCO_2831001!$A$3:$A$29,$B179,IMPCO_2831001!$L$3:$L$29)*-1</f>
        <v>0</v>
      </c>
      <c r="Y179" s="27">
        <v>0</v>
      </c>
    </row>
    <row r="180" spans="1:25" x14ac:dyDescent="0.25">
      <c r="A180" s="16">
        <f t="shared" si="23"/>
        <v>166</v>
      </c>
      <c r="B180" s="3" t="s">
        <v>901</v>
      </c>
      <c r="C180" s="5">
        <f>SUM(O180:S180)</f>
        <v>0</v>
      </c>
      <c r="D180" s="5">
        <f>SUM(U180:Y180)</f>
        <v>12692064.23</v>
      </c>
      <c r="E180" s="5"/>
      <c r="F180" s="5"/>
      <c r="G180" s="5">
        <f>ROUND(SUM(C180:F180)/2,0)</f>
        <v>6346032</v>
      </c>
      <c r="H180" s="5"/>
      <c r="I180" s="5">
        <f t="shared" si="22"/>
        <v>0</v>
      </c>
      <c r="J180" s="5">
        <f t="shared" si="22"/>
        <v>6346032.1150000002</v>
      </c>
      <c r="K180" s="5">
        <f t="shared" si="22"/>
        <v>0</v>
      </c>
      <c r="L180" s="5">
        <f t="shared" si="22"/>
        <v>0</v>
      </c>
      <c r="M180" s="5">
        <f t="shared" si="22"/>
        <v>0</v>
      </c>
      <c r="N180" s="5"/>
      <c r="O180" s="27">
        <f>SUMIF(IMPCO_2831001!$A$30:$A$78,$B180,IMPCO_2831001!$K$30:$K$78)*-1</f>
        <v>0</v>
      </c>
      <c r="P180" s="27">
        <f>SUMIF(IMPCO_2831001!$A$79:$A$114,$B180,IMPCO_2831001!$K$79:$K$114)*-1</f>
        <v>0</v>
      </c>
      <c r="Q180" s="27">
        <f>SUMIF(IMPCO_2831001!$A$115:$A$129,$B180,IMPCO_2831001!$K$115:$K$129)*-1</f>
        <v>0</v>
      </c>
      <c r="R180" s="27">
        <f>SUMIF(IMPCO_2831001!$A$3:$A$29,$B180,IMPCO_2831001!$K$3:$K$29)*-1</f>
        <v>0</v>
      </c>
      <c r="S180" s="27">
        <v>0</v>
      </c>
      <c r="T180" s="5"/>
      <c r="U180" s="27">
        <f>SUMIF(IMPCO_2831001!$A$30:$A$78,$B180,IMPCO_2831001!$L$30:$L$78)*-1</f>
        <v>0</v>
      </c>
      <c r="V180" s="27">
        <f>SUMIF(IMPCO_2831001!$A$79:$A$114,$B180,IMPCO_2831001!$L$79:$L$114)*-1</f>
        <v>12692064.23</v>
      </c>
      <c r="W180" s="27">
        <f>SUMIF(IMPCO_2831001!$A$115:$A$129,$B180,IMPCO_2831001!$L$115:$L$129)*-1</f>
        <v>0</v>
      </c>
      <c r="X180" s="27">
        <f>SUMIF(IMPCO_2831001!$A$3:$A$29,$B180,IMPCO_2831001!$L$3:$L$29)*-1</f>
        <v>0</v>
      </c>
      <c r="Y180" s="27">
        <v>0</v>
      </c>
    </row>
    <row r="181" spans="1:25" x14ac:dyDescent="0.25">
      <c r="A181" s="16">
        <f t="shared" si="23"/>
        <v>167</v>
      </c>
      <c r="B181" s="3" t="s">
        <v>902</v>
      </c>
      <c r="C181" s="5">
        <f>SUM(O181:S181)</f>
        <v>5859.02</v>
      </c>
      <c r="D181" s="5">
        <f>SUM(U181:Y181)</f>
        <v>15573.9</v>
      </c>
      <c r="E181" s="5"/>
      <c r="F181" s="5"/>
      <c r="G181" s="5">
        <f>ROUND(SUM(C181:F181)/2,0)</f>
        <v>10716</v>
      </c>
      <c r="H181" s="5"/>
      <c r="I181" s="5">
        <f t="shared" si="22"/>
        <v>0</v>
      </c>
      <c r="J181" s="5">
        <f t="shared" si="22"/>
        <v>0</v>
      </c>
      <c r="K181" s="5">
        <f t="shared" si="22"/>
        <v>0</v>
      </c>
      <c r="L181" s="5">
        <f t="shared" si="22"/>
        <v>10716.46</v>
      </c>
      <c r="M181" s="5">
        <f t="shared" si="22"/>
        <v>0</v>
      </c>
      <c r="N181" s="5"/>
      <c r="O181" s="27">
        <f>SUMIF(IMPCO_2831001!$A$30:$A$78,$B181,IMPCO_2831001!$K$30:$K$78)*-1</f>
        <v>0</v>
      </c>
      <c r="P181" s="27">
        <f>SUMIF(IMPCO_2831001!$A$79:$A$114,$B181,IMPCO_2831001!$K$79:$K$114)*-1</f>
        <v>0</v>
      </c>
      <c r="Q181" s="27">
        <f>SUMIF(IMPCO_2831001!$A$115:$A$129,$B181,IMPCO_2831001!$K$115:$K$129)*-1</f>
        <v>0</v>
      </c>
      <c r="R181" s="27">
        <f>SUMIF(IMPCO_2831001!$A$3:$A$29,$B181,IMPCO_2831001!$K$3:$K$29)*-1</f>
        <v>5859.02</v>
      </c>
      <c r="S181" s="27">
        <v>0</v>
      </c>
      <c r="T181" s="5"/>
      <c r="U181" s="27">
        <f>SUMIF(IMPCO_2831001!$A$30:$A$78,$B181,IMPCO_2831001!$L$30:$L$78)*-1</f>
        <v>0</v>
      </c>
      <c r="V181" s="27">
        <f>SUMIF(IMPCO_2831001!$A$79:$A$114,$B181,IMPCO_2831001!$L$79:$L$114)*-1</f>
        <v>0</v>
      </c>
      <c r="W181" s="27">
        <f>SUMIF(IMPCO_2831001!$A$115:$A$129,$B181,IMPCO_2831001!$L$115:$L$129)*-1</f>
        <v>0</v>
      </c>
      <c r="X181" s="27">
        <f>SUMIF(IMPCO_2831001!$A$3:$A$29,$B181,IMPCO_2831001!$L$3:$L$29)*-1</f>
        <v>15573.9</v>
      </c>
      <c r="Y181" s="27">
        <v>0</v>
      </c>
    </row>
    <row r="182" spans="1:25" x14ac:dyDescent="0.25">
      <c r="A182" s="16">
        <f t="shared" si="23"/>
        <v>168</v>
      </c>
      <c r="B182" s="3" t="s">
        <v>91</v>
      </c>
      <c r="C182" s="5">
        <f t="shared" si="30"/>
        <v>9180735.2999999989</v>
      </c>
      <c r="D182" s="5">
        <f t="shared" si="31"/>
        <v>8294272.0999999996</v>
      </c>
      <c r="E182" s="5"/>
      <c r="F182" s="5"/>
      <c r="G182" s="5">
        <f t="shared" si="26"/>
        <v>8737504</v>
      </c>
      <c r="H182" s="5"/>
      <c r="I182" s="5">
        <f t="shared" si="22"/>
        <v>6678791.6999999993</v>
      </c>
      <c r="J182" s="5">
        <f t="shared" si="22"/>
        <v>632057.65</v>
      </c>
      <c r="K182" s="5">
        <f t="shared" si="22"/>
        <v>140752.85</v>
      </c>
      <c r="L182" s="5">
        <f t="shared" si="22"/>
        <v>1285901.5</v>
      </c>
      <c r="M182" s="5">
        <f t="shared" si="22"/>
        <v>0</v>
      </c>
      <c r="N182" s="5"/>
      <c r="O182" s="27">
        <f>SUMIF(IMPCO_2831001!$A$30:$A$78,$B182,IMPCO_2831001!$K$30:$K$78)*-1</f>
        <v>7018878.2999999998</v>
      </c>
      <c r="P182" s="27">
        <f>SUMIF(IMPCO_2831001!$A$79:$A$114,$B182,IMPCO_2831001!$K$79:$K$114)*-1</f>
        <v>724714.55</v>
      </c>
      <c r="Q182" s="27">
        <f>SUMIF(IMPCO_2831001!$A$115:$A$129,$B182,IMPCO_2831001!$K$115:$K$129)*-1</f>
        <v>110390.35</v>
      </c>
      <c r="R182" s="27">
        <f>SUMIF(IMPCO_2831001!$A$3:$A$29,$B182,IMPCO_2831001!$K$3:$K$29)*-1</f>
        <v>1326752.1000000001</v>
      </c>
      <c r="S182" s="27">
        <v>0</v>
      </c>
      <c r="T182" s="5"/>
      <c r="U182" s="27">
        <f>SUMIF(IMPCO_2831001!$A$30:$A$78,$B182,IMPCO_2831001!$L$30:$L$78)*-1</f>
        <v>6338705.0999999996</v>
      </c>
      <c r="V182" s="27">
        <f>SUMIF(IMPCO_2831001!$A$79:$A$114,$B182,IMPCO_2831001!$L$79:$L$114)*-1</f>
        <v>539400.75</v>
      </c>
      <c r="W182" s="27">
        <f>SUMIF(IMPCO_2831001!$A$115:$A$129,$B182,IMPCO_2831001!$L$115:$L$129)*-1</f>
        <v>171115.35</v>
      </c>
      <c r="X182" s="27">
        <f>SUMIF(IMPCO_2831001!$A$3:$A$29,$B182,IMPCO_2831001!$L$3:$L$29)*-1</f>
        <v>1245050.8999999999</v>
      </c>
      <c r="Y182" s="27">
        <v>0</v>
      </c>
    </row>
    <row r="183" spans="1:25" x14ac:dyDescent="0.25">
      <c r="A183" s="16">
        <f t="shared" si="23"/>
        <v>169</v>
      </c>
      <c r="B183" s="1" t="s">
        <v>403</v>
      </c>
      <c r="C183" s="5">
        <f t="shared" ref="C183:C202" si="32">SUM(O183:S183)</f>
        <v>14712228.93</v>
      </c>
      <c r="D183" s="5">
        <f t="shared" si="31"/>
        <v>17483657.379999999</v>
      </c>
      <c r="E183" s="5"/>
      <c r="F183" s="5"/>
      <c r="G183" s="5">
        <f t="shared" si="26"/>
        <v>16097943</v>
      </c>
      <c r="H183" s="5"/>
      <c r="I183" s="5">
        <f t="shared" si="22"/>
        <v>2426076.48</v>
      </c>
      <c r="J183" s="5">
        <f t="shared" si="22"/>
        <v>6230162.4249999998</v>
      </c>
      <c r="K183" s="5">
        <f t="shared" si="22"/>
        <v>1983926.5349999999</v>
      </c>
      <c r="L183" s="5">
        <f t="shared" si="22"/>
        <v>5457777.7149999999</v>
      </c>
      <c r="M183" s="5">
        <f t="shared" si="22"/>
        <v>0</v>
      </c>
      <c r="N183" s="5"/>
      <c r="O183" s="27">
        <f>SUMIF(IMPCO_2831001!$A$30:$A$78,$B183,IMPCO_2831001!$K$30:$K$78)*-1</f>
        <v>2145118.88</v>
      </c>
      <c r="P183" s="27">
        <f>SUMIF(IMPCO_2831001!$A$79:$A$114,$B183,IMPCO_2831001!$K$79:$K$114)*-1</f>
        <v>5685409.2999999998</v>
      </c>
      <c r="Q183" s="27">
        <f>SUMIF(IMPCO_2831001!$A$115:$A$129,$B183,IMPCO_2831001!$K$115:$K$129)*-1</f>
        <v>1813149.46</v>
      </c>
      <c r="R183" s="27">
        <f>SUMIF(IMPCO_2831001!$A$3:$A$29,$B183,IMPCO_2831001!$K$3:$K$29)*-1</f>
        <v>5068551.29</v>
      </c>
      <c r="S183" s="27">
        <v>0</v>
      </c>
      <c r="T183" s="5"/>
      <c r="U183" s="27">
        <f>SUMIF(IMPCO_2831001!$A$30:$A$78,$B183,IMPCO_2831001!$L$30:$L$78)*-1</f>
        <v>2707034.08</v>
      </c>
      <c r="V183" s="27">
        <f>SUMIF(IMPCO_2831001!$A$79:$A$114,$B183,IMPCO_2831001!$L$79:$L$114)*-1</f>
        <v>6774915.5499999998</v>
      </c>
      <c r="W183" s="27">
        <f>SUMIF(IMPCO_2831001!$A$115:$A$129,$B183,IMPCO_2831001!$L$115:$L$129)*-1</f>
        <v>2154703.61</v>
      </c>
      <c r="X183" s="27">
        <f>SUMIF(IMPCO_2831001!$A$3:$A$29,$B183,IMPCO_2831001!$L$3:$L$29)*-1</f>
        <v>5847004.1399999997</v>
      </c>
      <c r="Y183" s="27">
        <v>0</v>
      </c>
    </row>
    <row r="184" spans="1:25" x14ac:dyDescent="0.25">
      <c r="A184" s="16">
        <f t="shared" si="23"/>
        <v>170</v>
      </c>
      <c r="B184" s="1" t="s">
        <v>405</v>
      </c>
      <c r="C184" s="5">
        <f t="shared" si="32"/>
        <v>177681959.69</v>
      </c>
      <c r="D184" s="5">
        <f t="shared" si="31"/>
        <v>192037653.49000001</v>
      </c>
      <c r="E184" s="5"/>
      <c r="F184" s="5"/>
      <c r="G184" s="5">
        <f t="shared" si="26"/>
        <v>184859807</v>
      </c>
      <c r="H184" s="5"/>
      <c r="I184" s="5">
        <f t="shared" si="22"/>
        <v>0</v>
      </c>
      <c r="J184" s="5">
        <f t="shared" si="22"/>
        <v>184859806.59</v>
      </c>
      <c r="K184" s="5">
        <f t="shared" si="22"/>
        <v>0</v>
      </c>
      <c r="L184" s="5">
        <f t="shared" si="22"/>
        <v>0</v>
      </c>
      <c r="M184" s="5">
        <f t="shared" si="22"/>
        <v>0</v>
      </c>
      <c r="N184" s="5"/>
      <c r="O184" s="27">
        <f>SUMIF(IMPCO_2831001!$A$30:$A$78,$B184,IMPCO_2831001!$K$30:$K$78)*-1</f>
        <v>0</v>
      </c>
      <c r="P184" s="27">
        <f>SUMIF(IMPCO_2831001!$A$79:$A$114,$B184,IMPCO_2831001!$K$79:$K$114)*-1</f>
        <v>177681959.69</v>
      </c>
      <c r="Q184" s="27">
        <f>SUMIF(IMPCO_2831001!$A$115:$A$129,$B184,IMPCO_2831001!$K$115:$K$129)*-1</f>
        <v>0</v>
      </c>
      <c r="R184" s="27">
        <f>SUMIF(IMPCO_2831001!$A$3:$A$29,$B184,IMPCO_2831001!$K$3:$K$29)*-1</f>
        <v>0</v>
      </c>
      <c r="S184" s="27">
        <v>0</v>
      </c>
      <c r="T184" s="5"/>
      <c r="U184" s="27">
        <f>SUMIF(IMPCO_2831001!$A$30:$A$78,$B184,IMPCO_2831001!$L$30:$L$78)*-1</f>
        <v>0</v>
      </c>
      <c r="V184" s="27">
        <f>SUMIF(IMPCO_2831001!$A$79:$A$114,$B184,IMPCO_2831001!$L$79:$L$114)*-1</f>
        <v>192037653.49000001</v>
      </c>
      <c r="W184" s="27">
        <f>SUMIF(IMPCO_2831001!$A$115:$A$129,$B184,IMPCO_2831001!$L$115:$L$129)*-1</f>
        <v>0</v>
      </c>
      <c r="X184" s="27">
        <f>SUMIF(IMPCO_2831001!$A$3:$A$29,$B184,IMPCO_2831001!$L$3:$L$29)*-1</f>
        <v>0</v>
      </c>
      <c r="Y184" s="27">
        <v>0</v>
      </c>
    </row>
    <row r="185" spans="1:25" x14ac:dyDescent="0.25">
      <c r="A185" s="16">
        <f t="shared" si="23"/>
        <v>171</v>
      </c>
      <c r="B185" s="3" t="s">
        <v>407</v>
      </c>
      <c r="C185" s="5">
        <f t="shared" si="32"/>
        <v>-173814992.31999999</v>
      </c>
      <c r="D185" s="5">
        <f t="shared" si="31"/>
        <v>-197963698.84999999</v>
      </c>
      <c r="E185" s="5"/>
      <c r="F185" s="5"/>
      <c r="G185" s="5">
        <f t="shared" si="26"/>
        <v>-185889346</v>
      </c>
      <c r="H185" s="5"/>
      <c r="I185" s="5">
        <f t="shared" si="22"/>
        <v>0</v>
      </c>
      <c r="J185" s="5">
        <f t="shared" si="22"/>
        <v>-185889345.58499998</v>
      </c>
      <c r="K185" s="5">
        <f t="shared" si="22"/>
        <v>0</v>
      </c>
      <c r="L185" s="5">
        <f t="shared" si="22"/>
        <v>0</v>
      </c>
      <c r="M185" s="5">
        <f t="shared" si="22"/>
        <v>0</v>
      </c>
      <c r="N185" s="5"/>
      <c r="O185" s="27">
        <f>SUMIF(IMPCO_2831001!$A$30:$A$78,$B185,IMPCO_2831001!$K$30:$K$78)*-1</f>
        <v>0</v>
      </c>
      <c r="P185" s="27">
        <f>SUMIF(IMPCO_2831001!$A$79:$A$114,$B185,IMPCO_2831001!$K$79:$K$114)*-1</f>
        <v>-173814992.31999999</v>
      </c>
      <c r="Q185" s="27">
        <f>SUMIF(IMPCO_2831001!$A$115:$A$129,$B185,IMPCO_2831001!$K$115:$K$129)*-1</f>
        <v>0</v>
      </c>
      <c r="R185" s="27">
        <f>SUMIF(IMPCO_2831001!$A$3:$A$29,$B185,IMPCO_2831001!$K$3:$K$29)*-1</f>
        <v>0</v>
      </c>
      <c r="S185" s="27">
        <v>0</v>
      </c>
      <c r="T185" s="5"/>
      <c r="U185" s="27">
        <f>SUMIF(IMPCO_2831001!$A$30:$A$78,$B185,IMPCO_2831001!$L$30:$L$78)*-1</f>
        <v>0</v>
      </c>
      <c r="V185" s="27">
        <f>SUMIF(IMPCO_2831001!$A$79:$A$114,$B185,IMPCO_2831001!$L$79:$L$114)*-1</f>
        <v>-197963698.84999999</v>
      </c>
      <c r="W185" s="27">
        <f>SUMIF(IMPCO_2831001!$A$115:$A$129,$B185,IMPCO_2831001!$L$115:$L$129)*-1</f>
        <v>0</v>
      </c>
      <c r="X185" s="27">
        <f>SUMIF(IMPCO_2831001!$A$3:$A$29,$B185,IMPCO_2831001!$L$3:$L$29)*-1</f>
        <v>0</v>
      </c>
      <c r="Y185" s="27">
        <v>0</v>
      </c>
    </row>
    <row r="186" spans="1:25" x14ac:dyDescent="0.25">
      <c r="A186" s="16">
        <f t="shared" si="23"/>
        <v>172</v>
      </c>
      <c r="B186" s="1" t="s">
        <v>409</v>
      </c>
      <c r="C186" s="5">
        <f t="shared" si="32"/>
        <v>196376913.75999999</v>
      </c>
      <c r="D186" s="5">
        <f t="shared" si="31"/>
        <v>233715316.96000001</v>
      </c>
      <c r="E186" s="5"/>
      <c r="F186" s="5"/>
      <c r="G186" s="5">
        <f t="shared" si="26"/>
        <v>215046115</v>
      </c>
      <c r="H186" s="5"/>
      <c r="I186" s="5">
        <f t="shared" si="22"/>
        <v>0</v>
      </c>
      <c r="J186" s="5">
        <f t="shared" si="22"/>
        <v>215046115.36000001</v>
      </c>
      <c r="K186" s="5">
        <f t="shared" si="22"/>
        <v>0</v>
      </c>
      <c r="L186" s="5">
        <f t="shared" si="22"/>
        <v>0</v>
      </c>
      <c r="M186" s="5">
        <f t="shared" si="22"/>
        <v>0</v>
      </c>
      <c r="N186" s="5"/>
      <c r="O186" s="27">
        <f>SUMIF(IMPCO_2831001!$A$30:$A$78,$B186,IMPCO_2831001!$K$30:$K$78)*-1</f>
        <v>0</v>
      </c>
      <c r="P186" s="27">
        <f>SUMIF(IMPCO_2831001!$A$79:$A$114,$B186,IMPCO_2831001!$K$79:$K$114)*-1</f>
        <v>196376913.75999999</v>
      </c>
      <c r="Q186" s="27">
        <f>SUMIF(IMPCO_2831001!$A$115:$A$129,$B186,IMPCO_2831001!$K$115:$K$129)*-1</f>
        <v>0</v>
      </c>
      <c r="R186" s="27">
        <f>SUMIF(IMPCO_2831001!$A$3:$A$29,$B186,IMPCO_2831001!$K$3:$K$29)*-1</f>
        <v>0</v>
      </c>
      <c r="S186" s="27">
        <v>0</v>
      </c>
      <c r="T186" s="5"/>
      <c r="U186" s="27">
        <f>SUMIF(IMPCO_2831001!$A$30:$A$78,$B186,IMPCO_2831001!$L$30:$L$78)*-1</f>
        <v>0</v>
      </c>
      <c r="V186" s="27">
        <f>SUMIF(IMPCO_2831001!$A$79:$A$114,$B186,IMPCO_2831001!$L$79:$L$114)*-1</f>
        <v>233715316.96000001</v>
      </c>
      <c r="W186" s="27">
        <f>SUMIF(IMPCO_2831001!$A$115:$A$129,$B186,IMPCO_2831001!$L$115:$L$129)*-1</f>
        <v>0</v>
      </c>
      <c r="X186" s="27">
        <f>SUMIF(IMPCO_2831001!$A$3:$A$29,$B186,IMPCO_2831001!$L$3:$L$29)*-1</f>
        <v>0</v>
      </c>
      <c r="Y186" s="27">
        <v>0</v>
      </c>
    </row>
    <row r="187" spans="1:25" x14ac:dyDescent="0.25">
      <c r="A187" s="16">
        <f t="shared" si="23"/>
        <v>173</v>
      </c>
      <c r="B187" s="3" t="s">
        <v>411</v>
      </c>
      <c r="C187" s="5">
        <f t="shared" si="32"/>
        <v>-189354309.86000001</v>
      </c>
      <c r="D187" s="5">
        <f t="shared" si="31"/>
        <v>-210118552.44999999</v>
      </c>
      <c r="E187" s="5"/>
      <c r="F187" s="5"/>
      <c r="G187" s="5">
        <f t="shared" si="26"/>
        <v>-199736431</v>
      </c>
      <c r="H187" s="5"/>
      <c r="I187" s="5">
        <f t="shared" si="22"/>
        <v>0</v>
      </c>
      <c r="J187" s="5">
        <f t="shared" si="22"/>
        <v>-199736431.155</v>
      </c>
      <c r="K187" s="5">
        <f t="shared" si="22"/>
        <v>0</v>
      </c>
      <c r="L187" s="5">
        <f t="shared" si="22"/>
        <v>0</v>
      </c>
      <c r="M187" s="5">
        <f t="shared" si="22"/>
        <v>0</v>
      </c>
      <c r="N187" s="5"/>
      <c r="O187" s="27">
        <f>SUMIF(IMPCO_2831001!$A$30:$A$78,$B187,IMPCO_2831001!$K$30:$K$78)*-1</f>
        <v>0</v>
      </c>
      <c r="P187" s="27">
        <f>SUMIF(IMPCO_2831001!$A$79:$A$114,$B187,IMPCO_2831001!$K$79:$K$114)*-1</f>
        <v>-189354309.86000001</v>
      </c>
      <c r="Q187" s="27">
        <f>SUMIF(IMPCO_2831001!$A$115:$A$129,$B187,IMPCO_2831001!$K$115:$K$129)*-1</f>
        <v>0</v>
      </c>
      <c r="R187" s="27">
        <f>SUMIF(IMPCO_2831001!$A$3:$A$29,$B187,IMPCO_2831001!$K$3:$K$29)*-1</f>
        <v>0</v>
      </c>
      <c r="S187" s="27">
        <v>0</v>
      </c>
      <c r="T187" s="5"/>
      <c r="U187" s="27">
        <f>SUMIF(IMPCO_2831001!$A$30:$A$78,$B187,IMPCO_2831001!$L$30:$L$78)*-1</f>
        <v>0</v>
      </c>
      <c r="V187" s="27">
        <f>SUMIF(IMPCO_2831001!$A$79:$A$114,$B187,IMPCO_2831001!$L$79:$L$114)*-1</f>
        <v>-210118552.44999999</v>
      </c>
      <c r="W187" s="27">
        <f>SUMIF(IMPCO_2831001!$A$115:$A$129,$B187,IMPCO_2831001!$L$115:$L$129)*-1</f>
        <v>0</v>
      </c>
      <c r="X187" s="27">
        <f>SUMIF(IMPCO_2831001!$A$3:$A$29,$B187,IMPCO_2831001!$L$3:$L$29)*-1</f>
        <v>0</v>
      </c>
      <c r="Y187" s="27">
        <v>0</v>
      </c>
    </row>
    <row r="188" spans="1:25" x14ac:dyDescent="0.25">
      <c r="A188" s="16">
        <f t="shared" si="23"/>
        <v>174</v>
      </c>
      <c r="B188" s="53" t="s">
        <v>413</v>
      </c>
      <c r="C188" s="54">
        <f t="shared" si="32"/>
        <v>629408643.86000001</v>
      </c>
      <c r="D188" s="54">
        <f t="shared" si="31"/>
        <v>681317603.46000004</v>
      </c>
      <c r="E188" s="54"/>
      <c r="F188" s="54"/>
      <c r="G188" s="54">
        <f t="shared" si="26"/>
        <v>655363124</v>
      </c>
      <c r="H188" s="54"/>
      <c r="I188" s="54">
        <f t="shared" si="22"/>
        <v>0</v>
      </c>
      <c r="J188" s="54">
        <f t="shared" si="22"/>
        <v>655363123.66000009</v>
      </c>
      <c r="K188" s="54">
        <f t="shared" si="22"/>
        <v>0</v>
      </c>
      <c r="L188" s="54">
        <f t="shared" si="22"/>
        <v>0</v>
      </c>
      <c r="M188" s="54">
        <f t="shared" si="22"/>
        <v>0</v>
      </c>
      <c r="N188" s="54"/>
      <c r="O188" s="54">
        <f>SUMIF(IMPCO_2831001!$A$30:$A$78,$B188,IMPCO_2831001!$K$30:$K$78)*-1</f>
        <v>0</v>
      </c>
      <c r="P188" s="54">
        <f>SUMIF(IMPCO_2831001!$A$79:$A$114,$B188,IMPCO_2831001!$K$79:$K$114)*-1</f>
        <v>629408643.86000001</v>
      </c>
      <c r="Q188" s="54">
        <f>SUMIF(IMPCO_2831001!$A$115:$A$129,$B188,IMPCO_2831001!$K$115:$K$129)*-1</f>
        <v>0</v>
      </c>
      <c r="R188" s="54">
        <f>SUMIF(IMPCO_2831001!$A$3:$A$29,$B188,IMPCO_2831001!$K$3:$K$29)*-1</f>
        <v>0</v>
      </c>
      <c r="S188" s="54">
        <v>0</v>
      </c>
      <c r="T188" s="54"/>
      <c r="U188" s="54">
        <f>SUMIF(IMPCO_2831001!$A$30:$A$78,$B188,IMPCO_2831001!$L$30:$L$78)*-1</f>
        <v>0</v>
      </c>
      <c r="V188" s="54">
        <f>SUMIF(IMPCO_2831001!$A$79:$A$114,$B188,IMPCO_2831001!$L$79:$L$114)*-1</f>
        <v>681317603.46000004</v>
      </c>
      <c r="W188" s="54">
        <f>SUMIF(IMPCO_2831001!$A$115:$A$129,$B188,IMPCO_2831001!$L$115:$L$129)*-1</f>
        <v>0</v>
      </c>
      <c r="X188" s="54">
        <f>SUMIF(IMPCO_2831001!$A$3:$A$29,$B188,IMPCO_2831001!$L$3:$L$29)*-1</f>
        <v>0</v>
      </c>
      <c r="Y188" s="54">
        <v>0</v>
      </c>
    </row>
    <row r="189" spans="1:25" x14ac:dyDescent="0.25">
      <c r="A189" s="16">
        <f t="shared" si="23"/>
        <v>175</v>
      </c>
      <c r="B189" s="1" t="s">
        <v>415</v>
      </c>
      <c r="C189" s="5">
        <f t="shared" si="32"/>
        <v>2552356.35</v>
      </c>
      <c r="D189" s="5">
        <f t="shared" si="31"/>
        <v>7725638.8099999996</v>
      </c>
      <c r="E189" s="5"/>
      <c r="F189" s="5"/>
      <c r="G189" s="5">
        <f t="shared" si="26"/>
        <v>5138998</v>
      </c>
      <c r="H189" s="5"/>
      <c r="I189" s="5">
        <f t="shared" si="22"/>
        <v>0</v>
      </c>
      <c r="J189" s="5">
        <f t="shared" si="22"/>
        <v>5138997.58</v>
      </c>
      <c r="K189" s="5">
        <f t="shared" si="22"/>
        <v>0</v>
      </c>
      <c r="L189" s="5">
        <f t="shared" si="22"/>
        <v>0</v>
      </c>
      <c r="M189" s="5">
        <f t="shared" si="22"/>
        <v>0</v>
      </c>
      <c r="N189" s="5"/>
      <c r="O189" s="27">
        <f>SUMIF(IMPCO_2831001!$A$30:$A$78,$B189,IMPCO_2831001!$K$30:$K$78)*-1</f>
        <v>0</v>
      </c>
      <c r="P189" s="27">
        <f>SUMIF(IMPCO_2831001!$A$79:$A$114,$B189,IMPCO_2831001!$K$79:$K$114)*-1</f>
        <v>2552356.35</v>
      </c>
      <c r="Q189" s="27">
        <f>SUMIF(IMPCO_2831001!$A$115:$A$129,$B189,IMPCO_2831001!$K$115:$K$129)*-1</f>
        <v>0</v>
      </c>
      <c r="R189" s="27">
        <f>SUMIF(IMPCO_2831001!$A$3:$A$29,$B189,IMPCO_2831001!$K$3:$K$29)*-1</f>
        <v>0</v>
      </c>
      <c r="S189" s="27">
        <v>0</v>
      </c>
      <c r="T189" s="5"/>
      <c r="U189" s="27">
        <f>SUMIF(IMPCO_2831001!$A$30:$A$78,$B189,IMPCO_2831001!$L$30:$L$78)*-1</f>
        <v>0</v>
      </c>
      <c r="V189" s="27">
        <f>SUMIF(IMPCO_2831001!$A$79:$A$114,$B189,IMPCO_2831001!$L$79:$L$114)*-1</f>
        <v>7725638.8099999996</v>
      </c>
      <c r="W189" s="27">
        <f>SUMIF(IMPCO_2831001!$A$115:$A$129,$B189,IMPCO_2831001!$L$115:$L$129)*-1</f>
        <v>0</v>
      </c>
      <c r="X189" s="27">
        <f>SUMIF(IMPCO_2831001!$A$3:$A$29,$B189,IMPCO_2831001!$L$3:$L$29)*-1</f>
        <v>0</v>
      </c>
      <c r="Y189" s="27">
        <v>0</v>
      </c>
    </row>
    <row r="190" spans="1:25" x14ac:dyDescent="0.25">
      <c r="A190" s="16">
        <f t="shared" si="23"/>
        <v>176</v>
      </c>
      <c r="B190" s="1" t="s">
        <v>417</v>
      </c>
      <c r="C190" s="5">
        <f t="shared" si="32"/>
        <v>6820323.7800000003</v>
      </c>
      <c r="D190" s="5">
        <f t="shared" si="31"/>
        <v>18595462.469999999</v>
      </c>
      <c r="E190" s="5"/>
      <c r="F190" s="5"/>
      <c r="G190" s="5">
        <f t="shared" si="26"/>
        <v>12707893</v>
      </c>
      <c r="H190" s="5"/>
      <c r="I190" s="5">
        <f t="shared" si="22"/>
        <v>0</v>
      </c>
      <c r="J190" s="5">
        <f t="shared" si="22"/>
        <v>12707893.125</v>
      </c>
      <c r="K190" s="5">
        <f t="shared" si="22"/>
        <v>0</v>
      </c>
      <c r="L190" s="5">
        <f t="shared" si="22"/>
        <v>0</v>
      </c>
      <c r="M190" s="5">
        <f t="shared" si="22"/>
        <v>0</v>
      </c>
      <c r="N190" s="5"/>
      <c r="O190" s="27">
        <f>SUMIF(IMPCO_2831001!$A$30:$A$78,$B190,IMPCO_2831001!$K$30:$K$78)*-1</f>
        <v>0</v>
      </c>
      <c r="P190" s="27">
        <f>SUMIF(IMPCO_2831001!$A$79:$A$114,$B190,IMPCO_2831001!$K$79:$K$114)*-1</f>
        <v>6820323.7800000003</v>
      </c>
      <c r="Q190" s="27">
        <f>SUMIF(IMPCO_2831001!$A$115:$A$129,$B190,IMPCO_2831001!$K$115:$K$129)*-1</f>
        <v>0</v>
      </c>
      <c r="R190" s="27">
        <f>SUMIF(IMPCO_2831001!$A$3:$A$29,$B190,IMPCO_2831001!$K$3:$K$29)*-1</f>
        <v>0</v>
      </c>
      <c r="S190" s="27">
        <v>0</v>
      </c>
      <c r="T190" s="5"/>
      <c r="U190" s="27">
        <f>SUMIF(IMPCO_2831001!$A$30:$A$78,$B190,IMPCO_2831001!$L$30:$L$78)*-1</f>
        <v>0</v>
      </c>
      <c r="V190" s="27">
        <f>SUMIF(IMPCO_2831001!$A$79:$A$114,$B190,IMPCO_2831001!$L$79:$L$114)*-1</f>
        <v>18595462.469999999</v>
      </c>
      <c r="W190" s="27">
        <f>SUMIF(IMPCO_2831001!$A$115:$A$129,$B190,IMPCO_2831001!$L$115:$L$129)*-1</f>
        <v>0</v>
      </c>
      <c r="X190" s="27">
        <f>SUMIF(IMPCO_2831001!$A$3:$A$29,$B190,IMPCO_2831001!$L$3:$L$29)*-1</f>
        <v>0</v>
      </c>
      <c r="Y190" s="27">
        <v>0</v>
      </c>
    </row>
    <row r="191" spans="1:25" x14ac:dyDescent="0.25">
      <c r="A191" s="16">
        <f t="shared" si="23"/>
        <v>177</v>
      </c>
      <c r="B191" s="1" t="s">
        <v>419</v>
      </c>
      <c r="C191" s="5">
        <f t="shared" si="32"/>
        <v>0</v>
      </c>
      <c r="D191" s="5">
        <f t="shared" si="31"/>
        <v>0</v>
      </c>
      <c r="E191" s="5"/>
      <c r="F191" s="5"/>
      <c r="G191" s="5">
        <f t="shared" si="26"/>
        <v>0</v>
      </c>
      <c r="H191" s="5"/>
      <c r="I191" s="5">
        <f t="shared" si="22"/>
        <v>0</v>
      </c>
      <c r="J191" s="5">
        <f t="shared" si="22"/>
        <v>0</v>
      </c>
      <c r="K191" s="5">
        <f t="shared" si="22"/>
        <v>0</v>
      </c>
      <c r="L191" s="5">
        <f t="shared" si="22"/>
        <v>0</v>
      </c>
      <c r="M191" s="5">
        <f t="shared" si="22"/>
        <v>0</v>
      </c>
      <c r="N191" s="5"/>
      <c r="O191" s="27">
        <f>SUMIF(IMPCO_2831001!$A$30:$A$78,$B191,IMPCO_2831001!$K$30:$K$78)*-1</f>
        <v>0</v>
      </c>
      <c r="P191" s="27">
        <f>SUMIF(IMPCO_2831001!$A$79:$A$114,$B191,IMPCO_2831001!$K$79:$K$114)*-1</f>
        <v>0</v>
      </c>
      <c r="Q191" s="27">
        <f>SUMIF(IMPCO_2831001!$A$115:$A$129,$B191,IMPCO_2831001!$K$115:$K$129)*-1</f>
        <v>0</v>
      </c>
      <c r="R191" s="27">
        <f>SUMIF(IMPCO_2831001!$A$3:$A$29,$B191,IMPCO_2831001!$K$3:$K$29)*-1</f>
        <v>0</v>
      </c>
      <c r="S191" s="27">
        <v>0</v>
      </c>
      <c r="T191" s="5"/>
      <c r="U191" s="27">
        <f>SUMIF(IMPCO_2831001!$A$30:$A$78,$B191,IMPCO_2831001!$L$30:$L$78)*-1</f>
        <v>0</v>
      </c>
      <c r="V191" s="27">
        <f>SUMIF(IMPCO_2831001!$A$79:$A$114,$B191,IMPCO_2831001!$L$79:$L$114)*-1</f>
        <v>0</v>
      </c>
      <c r="W191" s="27">
        <f>SUMIF(IMPCO_2831001!$A$115:$A$129,$B191,IMPCO_2831001!$L$115:$L$129)*-1</f>
        <v>0</v>
      </c>
      <c r="X191" s="27">
        <f>SUMIF(IMPCO_2831001!$A$3:$A$29,$B191,IMPCO_2831001!$L$3:$L$29)*-1</f>
        <v>0</v>
      </c>
      <c r="Y191" s="27">
        <v>0</v>
      </c>
    </row>
    <row r="192" spans="1:25" x14ac:dyDescent="0.25">
      <c r="A192" s="16">
        <f t="shared" si="23"/>
        <v>178</v>
      </c>
      <c r="B192" s="1" t="s">
        <v>42</v>
      </c>
      <c r="C192" s="5">
        <f t="shared" si="32"/>
        <v>3613843.38</v>
      </c>
      <c r="D192" s="5">
        <f t="shared" si="31"/>
        <v>3247943.92</v>
      </c>
      <c r="E192" s="5"/>
      <c r="F192" s="5"/>
      <c r="G192" s="5">
        <f t="shared" si="26"/>
        <v>3430894</v>
      </c>
      <c r="H192" s="5"/>
      <c r="I192" s="5">
        <f t="shared" ref="I192:M224" si="33">(O192+U192)/2</f>
        <v>599744.23</v>
      </c>
      <c r="J192" s="5">
        <f t="shared" si="33"/>
        <v>1528961.895</v>
      </c>
      <c r="K192" s="5">
        <f t="shared" si="33"/>
        <v>601526.11</v>
      </c>
      <c r="L192" s="5">
        <f t="shared" si="33"/>
        <v>700661.41500000004</v>
      </c>
      <c r="M192" s="5">
        <f t="shared" si="33"/>
        <v>0</v>
      </c>
      <c r="N192" s="5"/>
      <c r="O192" s="27">
        <f>SUMIF(IMPCO_2831001!$A$30:$A$78,$B192,IMPCO_2831001!$K$30:$K$78)*-1</f>
        <v>653708.52</v>
      </c>
      <c r="P192" s="27">
        <f>SUMIF(IMPCO_2831001!$A$79:$A$114,$B192,IMPCO_2831001!$K$79:$K$114)*-1</f>
        <v>1599037.36</v>
      </c>
      <c r="Q192" s="27">
        <f>SUMIF(IMPCO_2831001!$A$115:$A$129,$B192,IMPCO_2831001!$K$115:$K$129)*-1</f>
        <v>629251.15</v>
      </c>
      <c r="R192" s="27">
        <f>SUMIF(IMPCO_2831001!$A$3:$A$29,$B192,IMPCO_2831001!$K$3:$K$29)*-1</f>
        <v>731846.35</v>
      </c>
      <c r="S192" s="27">
        <v>0</v>
      </c>
      <c r="T192" s="5"/>
      <c r="U192" s="27">
        <f>SUMIF(IMPCO_2831001!$A$30:$A$78,$B192,IMPCO_2831001!$L$30:$L$78)*-1</f>
        <v>545779.93999999994</v>
      </c>
      <c r="V192" s="27">
        <f>SUMIF(IMPCO_2831001!$A$79:$A$114,$B192,IMPCO_2831001!$L$79:$L$114)*-1</f>
        <v>1458886.43</v>
      </c>
      <c r="W192" s="27">
        <f>SUMIF(IMPCO_2831001!$A$115:$A$129,$B192,IMPCO_2831001!$L$115:$L$129)*-1</f>
        <v>573801.06999999995</v>
      </c>
      <c r="X192" s="27">
        <f>SUMIF(IMPCO_2831001!$A$3:$A$29,$B192,IMPCO_2831001!$L$3:$L$29)*-1</f>
        <v>669476.48</v>
      </c>
      <c r="Y192" s="27">
        <v>0</v>
      </c>
    </row>
    <row r="193" spans="1:25" x14ac:dyDescent="0.25">
      <c r="A193" s="16">
        <f t="shared" si="23"/>
        <v>179</v>
      </c>
      <c r="B193" s="1" t="s">
        <v>422</v>
      </c>
      <c r="C193" s="5">
        <f t="shared" si="32"/>
        <v>507035.12</v>
      </c>
      <c r="D193" s="5">
        <f t="shared" si="31"/>
        <v>434601.42</v>
      </c>
      <c r="E193" s="5"/>
      <c r="F193" s="5"/>
      <c r="G193" s="5">
        <f t="shared" si="26"/>
        <v>470818</v>
      </c>
      <c r="H193" s="5"/>
      <c r="I193" s="5">
        <f t="shared" si="33"/>
        <v>470818.27</v>
      </c>
      <c r="J193" s="5">
        <f t="shared" si="33"/>
        <v>0</v>
      </c>
      <c r="K193" s="5">
        <f t="shared" si="33"/>
        <v>0</v>
      </c>
      <c r="L193" s="5">
        <f t="shared" si="33"/>
        <v>0</v>
      </c>
      <c r="M193" s="5">
        <f t="shared" si="33"/>
        <v>0</v>
      </c>
      <c r="N193" s="5"/>
      <c r="O193" s="27">
        <f>SUMIF(IMPCO_2831001!$A$30:$A$78,$B193,IMPCO_2831001!$K$30:$K$78)*-1</f>
        <v>507035.12</v>
      </c>
      <c r="P193" s="27">
        <f>SUMIF(IMPCO_2831001!$A$79:$A$114,$B193,IMPCO_2831001!$K$79:$K$114)*-1</f>
        <v>0</v>
      </c>
      <c r="Q193" s="27">
        <f>SUMIF(IMPCO_2831001!$A$115:$A$129,$B193,IMPCO_2831001!$K$115:$K$129)*-1</f>
        <v>0</v>
      </c>
      <c r="R193" s="27">
        <f>SUMIF(IMPCO_2831001!$A$3:$A$29,$B193,IMPCO_2831001!$K$3:$K$29)*-1</f>
        <v>0</v>
      </c>
      <c r="S193" s="27">
        <v>0</v>
      </c>
      <c r="T193" s="5"/>
      <c r="U193" s="27">
        <f>SUMIF(IMPCO_2831001!$A$30:$A$78,$B193,IMPCO_2831001!$L$30:$L$78)*-1</f>
        <v>434601.42</v>
      </c>
      <c r="V193" s="27">
        <f>SUMIF(IMPCO_2831001!$A$79:$A$114,$B193,IMPCO_2831001!$L$79:$L$114)*-1</f>
        <v>0</v>
      </c>
      <c r="W193" s="27">
        <f>SUMIF(IMPCO_2831001!$A$115:$A$129,$B193,IMPCO_2831001!$L$115:$L$129)*-1</f>
        <v>0</v>
      </c>
      <c r="X193" s="27">
        <f>SUMIF(IMPCO_2831001!$A$3:$A$29,$B193,IMPCO_2831001!$L$3:$L$29)*-1</f>
        <v>0</v>
      </c>
      <c r="Y193" s="27">
        <v>0</v>
      </c>
    </row>
    <row r="194" spans="1:25" x14ac:dyDescent="0.25">
      <c r="A194" s="16">
        <f t="shared" si="23"/>
        <v>180</v>
      </c>
      <c r="B194" s="1" t="s">
        <v>424</v>
      </c>
      <c r="C194" s="5">
        <f t="shared" si="32"/>
        <v>0</v>
      </c>
      <c r="D194" s="5">
        <f t="shared" si="31"/>
        <v>0</v>
      </c>
      <c r="E194" s="5"/>
      <c r="F194" s="5"/>
      <c r="G194" s="5">
        <f t="shared" si="26"/>
        <v>0</v>
      </c>
      <c r="H194" s="5"/>
      <c r="I194" s="5">
        <f t="shared" si="33"/>
        <v>0</v>
      </c>
      <c r="J194" s="5">
        <f t="shared" si="33"/>
        <v>0</v>
      </c>
      <c r="K194" s="5">
        <f t="shared" si="33"/>
        <v>0</v>
      </c>
      <c r="L194" s="5">
        <f t="shared" si="33"/>
        <v>0</v>
      </c>
      <c r="M194" s="5">
        <f t="shared" si="33"/>
        <v>0</v>
      </c>
      <c r="N194" s="5"/>
      <c r="O194" s="27">
        <f>SUMIF(IMPCO_2831001!$A$30:$A$78,$B194,IMPCO_2831001!$K$30:$K$78)*-1</f>
        <v>0</v>
      </c>
      <c r="P194" s="27">
        <f>SUMIF(IMPCO_2831001!$A$79:$A$114,$B194,IMPCO_2831001!$K$79:$K$114)*-1</f>
        <v>0</v>
      </c>
      <c r="Q194" s="27">
        <f>SUMIF(IMPCO_2831001!$A$115:$A$129,$B194,IMPCO_2831001!$K$115:$K$129)*-1</f>
        <v>0</v>
      </c>
      <c r="R194" s="27">
        <f>SUMIF(IMPCO_2831001!$A$3:$A$29,$B194,IMPCO_2831001!$K$3:$K$29)*-1</f>
        <v>0</v>
      </c>
      <c r="S194" s="27">
        <v>0</v>
      </c>
      <c r="T194" s="5"/>
      <c r="U194" s="27">
        <f>SUMIF(IMPCO_2831001!$A$30:$A$78,$B194,IMPCO_2831001!$L$30:$L$78)*-1</f>
        <v>0</v>
      </c>
      <c r="V194" s="27">
        <f>SUMIF(IMPCO_2831001!$A$79:$A$114,$B194,IMPCO_2831001!$L$79:$L$114)*-1</f>
        <v>0</v>
      </c>
      <c r="W194" s="27">
        <f>SUMIF(IMPCO_2831001!$A$115:$A$129,$B194,IMPCO_2831001!$L$115:$L$129)*-1</f>
        <v>0</v>
      </c>
      <c r="X194" s="27">
        <f>SUMIF(IMPCO_2831001!$A$3:$A$29,$B194,IMPCO_2831001!$L$3:$L$29)*-1</f>
        <v>0</v>
      </c>
      <c r="Y194" s="27">
        <v>0</v>
      </c>
    </row>
    <row r="195" spans="1:25" x14ac:dyDescent="0.25">
      <c r="A195" s="16">
        <f t="shared" si="23"/>
        <v>181</v>
      </c>
      <c r="B195" s="1" t="s">
        <v>426</v>
      </c>
      <c r="C195" s="5">
        <f t="shared" si="32"/>
        <v>0</v>
      </c>
      <c r="D195" s="5">
        <f t="shared" si="31"/>
        <v>0</v>
      </c>
      <c r="E195" s="5"/>
      <c r="F195" s="5"/>
      <c r="G195" s="5">
        <f t="shared" si="26"/>
        <v>0</v>
      </c>
      <c r="H195" s="5"/>
      <c r="I195" s="5">
        <f t="shared" si="33"/>
        <v>0</v>
      </c>
      <c r="J195" s="5">
        <f t="shared" si="33"/>
        <v>0</v>
      </c>
      <c r="K195" s="5">
        <f t="shared" si="33"/>
        <v>0</v>
      </c>
      <c r="L195" s="5">
        <f t="shared" si="33"/>
        <v>0</v>
      </c>
      <c r="M195" s="5">
        <f t="shared" si="33"/>
        <v>0</v>
      </c>
      <c r="N195" s="5"/>
      <c r="O195" s="27">
        <f>SUMIF(IMPCO_2831001!$A$30:$A$78,$B195,IMPCO_2831001!$K$30:$K$78)*-1</f>
        <v>0</v>
      </c>
      <c r="P195" s="27">
        <f>SUMIF(IMPCO_2831001!$A$79:$A$114,$B195,IMPCO_2831001!$K$79:$K$114)*-1</f>
        <v>0</v>
      </c>
      <c r="Q195" s="27">
        <f>SUMIF(IMPCO_2831001!$A$115:$A$129,$B195,IMPCO_2831001!$K$115:$K$129)*-1</f>
        <v>0</v>
      </c>
      <c r="R195" s="27">
        <f>SUMIF(IMPCO_2831001!$A$3:$A$29,$B195,IMPCO_2831001!$K$3:$K$29)*-1</f>
        <v>0</v>
      </c>
      <c r="S195" s="27">
        <v>0</v>
      </c>
      <c r="T195" s="5"/>
      <c r="U195" s="27">
        <f>SUMIF(IMPCO_2831001!$A$30:$A$78,$B195,IMPCO_2831001!$L$30:$L$78)*-1</f>
        <v>0</v>
      </c>
      <c r="V195" s="27">
        <f>SUMIF(IMPCO_2831001!$A$79:$A$114,$B195,IMPCO_2831001!$L$79:$L$114)*-1</f>
        <v>0</v>
      </c>
      <c r="W195" s="27">
        <f>SUMIF(IMPCO_2831001!$A$115:$A$129,$B195,IMPCO_2831001!$L$115:$L$129)*-1</f>
        <v>0</v>
      </c>
      <c r="X195" s="27">
        <f>SUMIF(IMPCO_2831001!$A$3:$A$29,$B195,IMPCO_2831001!$L$3:$L$29)*-1</f>
        <v>0</v>
      </c>
      <c r="Y195" s="27">
        <v>0</v>
      </c>
    </row>
    <row r="196" spans="1:25" x14ac:dyDescent="0.25">
      <c r="A196" s="16">
        <f t="shared" si="23"/>
        <v>182</v>
      </c>
      <c r="B196" s="3" t="s">
        <v>43</v>
      </c>
      <c r="C196" s="5">
        <f t="shared" si="32"/>
        <v>-211271.37</v>
      </c>
      <c r="D196" s="5">
        <f t="shared" si="31"/>
        <v>-211271.37</v>
      </c>
      <c r="E196" s="5"/>
      <c r="F196" s="5"/>
      <c r="G196" s="5">
        <f t="shared" si="26"/>
        <v>-211271</v>
      </c>
      <c r="H196" s="5"/>
      <c r="I196" s="5">
        <f t="shared" si="33"/>
        <v>0</v>
      </c>
      <c r="J196" s="5">
        <f t="shared" si="33"/>
        <v>0</v>
      </c>
      <c r="K196" s="5">
        <f t="shared" si="33"/>
        <v>-45000.37</v>
      </c>
      <c r="L196" s="5">
        <f t="shared" si="33"/>
        <v>-166271</v>
      </c>
      <c r="M196" s="5">
        <f t="shared" si="33"/>
        <v>0</v>
      </c>
      <c r="N196" s="5"/>
      <c r="O196" s="27">
        <f>SUMIF(IMPCO_2831001!$A$30:$A$78,$B196,IMPCO_2831001!$K$30:$K$78)*-1</f>
        <v>0</v>
      </c>
      <c r="P196" s="27">
        <f>SUMIF(IMPCO_2831001!$A$79:$A$114,$B196,IMPCO_2831001!$K$79:$K$114)*-1</f>
        <v>0</v>
      </c>
      <c r="Q196" s="27">
        <f>SUMIF(IMPCO_2831001!$A$115:$A$129,$B196,IMPCO_2831001!$K$115:$K$129)*-1</f>
        <v>-45000.37</v>
      </c>
      <c r="R196" s="27">
        <f>SUMIF(IMPCO_2831001!$A$3:$A$29,$B196,IMPCO_2831001!$K$3:$K$29)*-1</f>
        <v>-166271</v>
      </c>
      <c r="S196" s="27">
        <v>0</v>
      </c>
      <c r="T196" s="5"/>
      <c r="U196" s="27">
        <f>SUMIF(IMPCO_2831001!$A$30:$A$78,$B196,IMPCO_2831001!$L$30:$L$78)*-1</f>
        <v>0</v>
      </c>
      <c r="V196" s="27">
        <f>SUMIF(IMPCO_2831001!$A$79:$A$114,$B196,IMPCO_2831001!$L$79:$L$114)*-1</f>
        <v>0</v>
      </c>
      <c r="W196" s="27">
        <f>SUMIF(IMPCO_2831001!$A$115:$A$129,$B196,IMPCO_2831001!$L$115:$L$129)*-1</f>
        <v>-45000.37</v>
      </c>
      <c r="X196" s="27">
        <f>SUMIF(IMPCO_2831001!$A$3:$A$29,$B196,IMPCO_2831001!$L$3:$L$29)*-1</f>
        <v>-166271</v>
      </c>
      <c r="Y196" s="27">
        <v>0</v>
      </c>
    </row>
    <row r="197" spans="1:25" x14ac:dyDescent="0.25">
      <c r="A197" s="16">
        <f t="shared" si="23"/>
        <v>183</v>
      </c>
      <c r="B197" s="3" t="s">
        <v>429</v>
      </c>
      <c r="C197" s="5">
        <f t="shared" si="32"/>
        <v>-10881016.609999999</v>
      </c>
      <c r="D197" s="5">
        <f t="shared" si="31"/>
        <v>-10881004.01</v>
      </c>
      <c r="E197" s="5"/>
      <c r="F197" s="5"/>
      <c r="G197" s="5">
        <f t="shared" si="26"/>
        <v>-10881010</v>
      </c>
      <c r="H197" s="5"/>
      <c r="I197" s="5">
        <f t="shared" si="33"/>
        <v>-2186654.4</v>
      </c>
      <c r="J197" s="5">
        <f t="shared" si="33"/>
        <v>-4704448.3499999996</v>
      </c>
      <c r="K197" s="5">
        <f t="shared" si="33"/>
        <v>-523068</v>
      </c>
      <c r="L197" s="5">
        <f t="shared" si="33"/>
        <v>-3466839.56</v>
      </c>
      <c r="M197" s="5">
        <f t="shared" si="33"/>
        <v>0</v>
      </c>
      <c r="N197" s="5"/>
      <c r="O197" s="27">
        <f>SUMIF(IMPCO_2831001!$A$30:$A$78,$B197,IMPCO_2831001!$K$30:$K$78)*-1</f>
        <v>-2186654.4</v>
      </c>
      <c r="P197" s="27">
        <f>SUMIF(IMPCO_2831001!$A$79:$A$114,$B197,IMPCO_2831001!$K$79:$K$114)*-1</f>
        <v>-4704448.3499999996</v>
      </c>
      <c r="Q197" s="27">
        <f>SUMIF(IMPCO_2831001!$A$115:$A$129,$B197,IMPCO_2831001!$K$115:$K$129)*-1</f>
        <v>-523074.3</v>
      </c>
      <c r="R197" s="27">
        <f>SUMIF(IMPCO_2831001!$A$3:$A$29,$B197,IMPCO_2831001!$K$3:$K$29)*-1</f>
        <v>-3466839.56</v>
      </c>
      <c r="S197" s="27">
        <v>0</v>
      </c>
      <c r="T197" s="5"/>
      <c r="U197" s="27">
        <f>SUMIF(IMPCO_2831001!$A$30:$A$78,$B197,IMPCO_2831001!$L$30:$L$78)*-1</f>
        <v>-2186654.4</v>
      </c>
      <c r="V197" s="27">
        <f>SUMIF(IMPCO_2831001!$A$79:$A$114,$B197,IMPCO_2831001!$L$79:$L$114)*-1</f>
        <v>-4704448.3499999996</v>
      </c>
      <c r="W197" s="27">
        <f>SUMIF(IMPCO_2831001!$A$115:$A$129,$B197,IMPCO_2831001!$L$115:$L$129)*-1</f>
        <v>-523061.7</v>
      </c>
      <c r="X197" s="27">
        <f>SUMIF(IMPCO_2831001!$A$3:$A$29,$B197,IMPCO_2831001!$L$3:$L$29)*-1</f>
        <v>-3466839.56</v>
      </c>
      <c r="Y197" s="27">
        <v>0</v>
      </c>
    </row>
    <row r="198" spans="1:25" x14ac:dyDescent="0.25">
      <c r="A198" s="16">
        <f t="shared" si="23"/>
        <v>184</v>
      </c>
      <c r="B198" s="3" t="s">
        <v>431</v>
      </c>
      <c r="C198" s="5">
        <f>SUM(O198:S198)</f>
        <v>3213424.49</v>
      </c>
      <c r="D198" s="5">
        <f>SUM(U198:Y198)</f>
        <v>2856377.32</v>
      </c>
      <c r="E198" s="5"/>
      <c r="F198" s="5"/>
      <c r="G198" s="5">
        <f t="shared" si="26"/>
        <v>3034901</v>
      </c>
      <c r="H198" s="5"/>
      <c r="I198" s="5">
        <f t="shared" si="33"/>
        <v>610716.06000000006</v>
      </c>
      <c r="J198" s="5">
        <f t="shared" si="33"/>
        <v>1089630.635</v>
      </c>
      <c r="K198" s="5">
        <f t="shared" si="33"/>
        <v>210163.89500000002</v>
      </c>
      <c r="L198" s="5">
        <f t="shared" si="33"/>
        <v>1124390.3149999999</v>
      </c>
      <c r="M198" s="5">
        <f t="shared" si="33"/>
        <v>0</v>
      </c>
      <c r="N198" s="5"/>
      <c r="O198" s="27">
        <f>SUMIF(IMPCO_2831001!$A$30:$A$78,$B198,IMPCO_2831001!$K$30:$K$78)*-1</f>
        <v>646640.53</v>
      </c>
      <c r="P198" s="27">
        <f>SUMIF(IMPCO_2831001!$A$79:$A$114,$B198,IMPCO_2831001!$K$79:$K$114)*-1</f>
        <v>1153726.56</v>
      </c>
      <c r="Q198" s="27">
        <f>SUMIF(IMPCO_2831001!$A$115:$A$129,$B198,IMPCO_2831001!$K$115:$K$129)*-1</f>
        <v>222526.47</v>
      </c>
      <c r="R198" s="27">
        <f>SUMIF(IMPCO_2831001!$A$3:$A$29,$B198,IMPCO_2831001!$K$3:$K$29)*-1</f>
        <v>1190530.93</v>
      </c>
      <c r="S198" s="27">
        <v>0</v>
      </c>
      <c r="T198" s="5"/>
      <c r="U198" s="27">
        <f>SUMIF(IMPCO_2831001!$A$30:$A$78,$B198,IMPCO_2831001!$L$30:$L$78)*-1</f>
        <v>574791.59</v>
      </c>
      <c r="V198" s="27">
        <f>SUMIF(IMPCO_2831001!$A$79:$A$114,$B198,IMPCO_2831001!$L$79:$L$114)*-1</f>
        <v>1025534.71</v>
      </c>
      <c r="W198" s="27">
        <f>SUMIF(IMPCO_2831001!$A$115:$A$129,$B198,IMPCO_2831001!$L$115:$L$129)*-1</f>
        <v>197801.32</v>
      </c>
      <c r="X198" s="27">
        <f>SUMIF(IMPCO_2831001!$A$3:$A$29,$B198,IMPCO_2831001!$L$3:$L$29)*-1</f>
        <v>1058249.7</v>
      </c>
      <c r="Y198" s="27">
        <v>0</v>
      </c>
    </row>
    <row r="199" spans="1:25" x14ac:dyDescent="0.25">
      <c r="A199" s="16">
        <f t="shared" si="23"/>
        <v>185</v>
      </c>
      <c r="B199" s="1" t="s">
        <v>438</v>
      </c>
      <c r="C199" s="5">
        <f t="shared" si="32"/>
        <v>0</v>
      </c>
      <c r="D199" s="5">
        <f t="shared" si="31"/>
        <v>0</v>
      </c>
      <c r="E199" s="5"/>
      <c r="F199" s="5"/>
      <c r="G199" s="5">
        <f t="shared" si="26"/>
        <v>0</v>
      </c>
      <c r="H199" s="5"/>
      <c r="I199" s="5">
        <f t="shared" si="33"/>
        <v>0</v>
      </c>
      <c r="J199" s="5">
        <f t="shared" si="33"/>
        <v>0</v>
      </c>
      <c r="K199" s="5">
        <f t="shared" si="33"/>
        <v>0</v>
      </c>
      <c r="L199" s="5">
        <f t="shared" si="33"/>
        <v>0</v>
      </c>
      <c r="M199" s="5">
        <f t="shared" si="33"/>
        <v>0</v>
      </c>
      <c r="N199" s="5"/>
      <c r="O199" s="27">
        <f>SUMIF(IMPCO_2831001!$A$30:$A$78,$B199,IMPCO_2831001!$K$30:$K$78)*-1</f>
        <v>0</v>
      </c>
      <c r="P199" s="27">
        <f>SUMIF(IMPCO_2831001!$A$79:$A$114,$B199,IMPCO_2831001!$K$79:$K$114)*-1</f>
        <v>0</v>
      </c>
      <c r="Q199" s="27">
        <f>SUMIF(IMPCO_2831001!$A$115:$A$129,$B199,IMPCO_2831001!$K$115:$K$129)*-1</f>
        <v>0</v>
      </c>
      <c r="R199" s="27">
        <f>SUMIF(IMPCO_2831001!$A$3:$A$29,$B199,IMPCO_2831001!$K$3:$K$29)*-1</f>
        <v>0</v>
      </c>
      <c r="S199" s="27">
        <v>0</v>
      </c>
      <c r="T199" s="5"/>
      <c r="U199" s="27">
        <f>SUMIF(IMPCO_2831001!$A$30:$A$78,$B199,IMPCO_2831001!$L$30:$L$78)*-1</f>
        <v>0</v>
      </c>
      <c r="V199" s="27">
        <f>SUMIF(IMPCO_2831001!$A$79:$A$114,$B199,IMPCO_2831001!$L$79:$L$114)*-1</f>
        <v>0</v>
      </c>
      <c r="W199" s="27">
        <f>SUMIF(IMPCO_2831001!$A$115:$A$129,$B199,IMPCO_2831001!$L$115:$L$129)*-1</f>
        <v>0</v>
      </c>
      <c r="X199" s="27">
        <f>SUMIF(IMPCO_2831001!$A$3:$A$29,$B199,IMPCO_2831001!$L$3:$L$29)*-1</f>
        <v>0</v>
      </c>
      <c r="Y199" s="27">
        <v>0</v>
      </c>
    </row>
    <row r="200" spans="1:25" x14ac:dyDescent="0.25">
      <c r="A200" s="16">
        <f t="shared" si="23"/>
        <v>186</v>
      </c>
      <c r="B200" s="1" t="s">
        <v>440</v>
      </c>
      <c r="C200" s="5">
        <f t="shared" si="32"/>
        <v>0</v>
      </c>
      <c r="D200" s="5">
        <f t="shared" si="31"/>
        <v>0</v>
      </c>
      <c r="E200" s="5"/>
      <c r="F200" s="5"/>
      <c r="G200" s="5">
        <f t="shared" si="26"/>
        <v>0</v>
      </c>
      <c r="H200" s="5"/>
      <c r="I200" s="5">
        <f t="shared" si="33"/>
        <v>0</v>
      </c>
      <c r="J200" s="5">
        <f t="shared" si="33"/>
        <v>0</v>
      </c>
      <c r="K200" s="5">
        <f t="shared" si="33"/>
        <v>0</v>
      </c>
      <c r="L200" s="5">
        <f t="shared" si="33"/>
        <v>0</v>
      </c>
      <c r="M200" s="5">
        <f t="shared" si="33"/>
        <v>0</v>
      </c>
      <c r="N200" s="5"/>
      <c r="O200" s="27">
        <f>SUMIF(IMPCO_2831001!$A$30:$A$78,$B200,IMPCO_2831001!$K$30:$K$78)*-1</f>
        <v>0</v>
      </c>
      <c r="P200" s="27">
        <f>SUMIF(IMPCO_2831001!$A$79:$A$114,$B200,IMPCO_2831001!$K$79:$K$114)*-1</f>
        <v>0</v>
      </c>
      <c r="Q200" s="27">
        <f>SUMIF(IMPCO_2831001!$A$115:$A$129,$B200,IMPCO_2831001!$K$115:$K$129)*-1</f>
        <v>0</v>
      </c>
      <c r="R200" s="27">
        <f>SUMIF(IMPCO_2831001!$A$3:$A$29,$B200,IMPCO_2831001!$K$3:$K$29)*-1</f>
        <v>0</v>
      </c>
      <c r="S200" s="27">
        <v>0</v>
      </c>
      <c r="T200" s="5"/>
      <c r="U200" s="27">
        <f>SUMIF(IMPCO_2831001!$A$30:$A$78,$B200,IMPCO_2831001!$L$30:$L$78)*-1</f>
        <v>0</v>
      </c>
      <c r="V200" s="27">
        <f>SUMIF(IMPCO_2831001!$A$79:$A$114,$B200,IMPCO_2831001!$L$79:$L$114)*-1</f>
        <v>0</v>
      </c>
      <c r="W200" s="27">
        <f>SUMIF(IMPCO_2831001!$A$115:$A$129,$B200,IMPCO_2831001!$L$115:$L$129)*-1</f>
        <v>0</v>
      </c>
      <c r="X200" s="27">
        <f>SUMIF(IMPCO_2831001!$A$3:$A$29,$B200,IMPCO_2831001!$L$3:$L$29)*-1</f>
        <v>0</v>
      </c>
      <c r="Y200" s="27">
        <v>0</v>
      </c>
    </row>
    <row r="201" spans="1:25" x14ac:dyDescent="0.25">
      <c r="A201" s="16">
        <f t="shared" si="23"/>
        <v>187</v>
      </c>
      <c r="B201" s="1" t="s">
        <v>44</v>
      </c>
      <c r="C201" s="5">
        <f t="shared" si="32"/>
        <v>2123929.23</v>
      </c>
      <c r="D201" s="5">
        <f t="shared" si="31"/>
        <v>2532945.5699999998</v>
      </c>
      <c r="E201" s="5"/>
      <c r="F201" s="5"/>
      <c r="G201" s="5">
        <f t="shared" si="26"/>
        <v>2328437</v>
      </c>
      <c r="H201" s="5"/>
      <c r="I201" s="5">
        <f t="shared" si="33"/>
        <v>544497.27500000002</v>
      </c>
      <c r="J201" s="5">
        <f t="shared" si="33"/>
        <v>982077.63500000001</v>
      </c>
      <c r="K201" s="5">
        <f t="shared" si="33"/>
        <v>152623.09</v>
      </c>
      <c r="L201" s="5">
        <f t="shared" si="33"/>
        <v>649239.39999999991</v>
      </c>
      <c r="M201" s="5">
        <f t="shared" si="33"/>
        <v>0</v>
      </c>
      <c r="N201" s="5"/>
      <c r="O201" s="27">
        <f>SUMIF(IMPCO_2831001!$A$30:$A$78,$B201,IMPCO_2831001!$K$30:$K$78)*-1</f>
        <v>537285.54</v>
      </c>
      <c r="P201" s="27">
        <f>SUMIF(IMPCO_2831001!$A$79:$A$114,$B201,IMPCO_2831001!$K$79:$K$114)*-1</f>
        <v>831791.94</v>
      </c>
      <c r="Q201" s="27">
        <f>SUMIF(IMPCO_2831001!$A$115:$A$129,$B201,IMPCO_2831001!$K$115:$K$129)*-1</f>
        <v>92042.02</v>
      </c>
      <c r="R201" s="27">
        <f>SUMIF(IMPCO_2831001!$A$3:$A$29,$B201,IMPCO_2831001!$K$3:$K$29)*-1</f>
        <v>662809.73</v>
      </c>
      <c r="S201" s="27">
        <v>0</v>
      </c>
      <c r="T201" s="5"/>
      <c r="U201" s="27">
        <f>SUMIF(IMPCO_2831001!$A$30:$A$78,$B201,IMPCO_2831001!$L$30:$L$78)*-1</f>
        <v>551709.01</v>
      </c>
      <c r="V201" s="27">
        <f>SUMIF(IMPCO_2831001!$A$79:$A$114,$B201,IMPCO_2831001!$L$79:$L$114)*-1</f>
        <v>1132363.33</v>
      </c>
      <c r="W201" s="27">
        <f>SUMIF(IMPCO_2831001!$A$115:$A$129,$B201,IMPCO_2831001!$L$115:$L$129)*-1</f>
        <v>213204.16</v>
      </c>
      <c r="X201" s="27">
        <f>SUMIF(IMPCO_2831001!$A$3:$A$29,$B201,IMPCO_2831001!$L$3:$L$29)*-1</f>
        <v>635669.06999999995</v>
      </c>
      <c r="Y201" s="27">
        <v>0</v>
      </c>
    </row>
    <row r="202" spans="1:25" x14ac:dyDescent="0.25">
      <c r="A202" s="16">
        <f t="shared" si="23"/>
        <v>188</v>
      </c>
      <c r="B202" s="3" t="s">
        <v>443</v>
      </c>
      <c r="C202" s="5">
        <f t="shared" si="32"/>
        <v>177550.8</v>
      </c>
      <c r="D202" s="5">
        <f t="shared" si="31"/>
        <v>177550.8</v>
      </c>
      <c r="E202" s="5"/>
      <c r="F202" s="5"/>
      <c r="G202" s="5">
        <f t="shared" si="26"/>
        <v>177551</v>
      </c>
      <c r="H202" s="5"/>
      <c r="I202" s="5">
        <f t="shared" si="33"/>
        <v>177550.8</v>
      </c>
      <c r="J202" s="5">
        <f t="shared" si="33"/>
        <v>0</v>
      </c>
      <c r="K202" s="5">
        <f t="shared" si="33"/>
        <v>0</v>
      </c>
      <c r="L202" s="5">
        <f t="shared" si="33"/>
        <v>0</v>
      </c>
      <c r="M202" s="5">
        <f t="shared" si="33"/>
        <v>0</v>
      </c>
      <c r="N202" s="5"/>
      <c r="O202" s="27">
        <f>SUMIF(IMPCO_2831001!$A$30:$A$78,$B202,IMPCO_2831001!$K$30:$K$78)*-1</f>
        <v>177550.8</v>
      </c>
      <c r="P202" s="27">
        <f>SUMIF(IMPCO_2831001!$A$79:$A$114,$B202,IMPCO_2831001!$K$79:$K$114)*-1</f>
        <v>0</v>
      </c>
      <c r="Q202" s="27">
        <f>SUMIF(IMPCO_2831001!$A$115:$A$129,$B202,IMPCO_2831001!$K$115:$K$129)*-1</f>
        <v>0</v>
      </c>
      <c r="R202" s="27">
        <f>SUMIF(IMPCO_2831001!$A$3:$A$29,$B202,IMPCO_2831001!$K$3:$K$29)*-1</f>
        <v>0</v>
      </c>
      <c r="S202" s="27">
        <v>0</v>
      </c>
      <c r="T202" s="5"/>
      <c r="U202" s="27">
        <f>SUMIF(IMPCO_2831001!$A$30:$A$78,$B202,IMPCO_2831001!$L$30:$L$78)*-1</f>
        <v>177550.8</v>
      </c>
      <c r="V202" s="27">
        <f>SUMIF(IMPCO_2831001!$A$79:$A$114,$B202,IMPCO_2831001!$L$79:$L$114)*-1</f>
        <v>0</v>
      </c>
      <c r="W202" s="27">
        <f>SUMIF(IMPCO_2831001!$A$115:$A$129,$B202,IMPCO_2831001!$L$115:$L$129)*-1</f>
        <v>0</v>
      </c>
      <c r="X202" s="27">
        <f>SUMIF(IMPCO_2831001!$A$3:$A$29,$B202,IMPCO_2831001!$L$3:$L$29)*-1</f>
        <v>0</v>
      </c>
      <c r="Y202" s="27">
        <v>0</v>
      </c>
    </row>
    <row r="203" spans="1:25" x14ac:dyDescent="0.25">
      <c r="A203" s="16">
        <f t="shared" si="23"/>
        <v>189</v>
      </c>
      <c r="B203" s="1" t="s">
        <v>25</v>
      </c>
      <c r="C203" s="22">
        <v>1241705.72</v>
      </c>
      <c r="D203" s="22">
        <v>2594016</v>
      </c>
      <c r="E203" s="5">
        <f t="shared" ref="E203:F206" si="34">-C203</f>
        <v>-1241705.72</v>
      </c>
      <c r="F203" s="5">
        <f t="shared" si="34"/>
        <v>-2594016</v>
      </c>
      <c r="G203" s="5">
        <f t="shared" si="26"/>
        <v>0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x14ac:dyDescent="0.25">
      <c r="A204" s="16">
        <f t="shared" si="23"/>
        <v>190</v>
      </c>
      <c r="B204" s="1" t="s">
        <v>45</v>
      </c>
      <c r="C204" s="22">
        <v>93716667.420000002</v>
      </c>
      <c r="D204" s="22">
        <v>113847632</v>
      </c>
      <c r="E204" s="5">
        <f t="shared" si="34"/>
        <v>-93716667.420000002</v>
      </c>
      <c r="F204" s="5">
        <f t="shared" si="34"/>
        <v>-113847632</v>
      </c>
      <c r="G204" s="5">
        <f t="shared" si="26"/>
        <v>0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x14ac:dyDescent="0.25">
      <c r="A205" s="16">
        <f t="shared" si="23"/>
        <v>191</v>
      </c>
      <c r="B205" s="1" t="s">
        <v>46</v>
      </c>
      <c r="C205" s="22">
        <v>310</v>
      </c>
      <c r="D205" s="22">
        <v>310</v>
      </c>
      <c r="E205" s="5">
        <f t="shared" si="34"/>
        <v>-310</v>
      </c>
      <c r="F205" s="5">
        <f t="shared" si="34"/>
        <v>-310</v>
      </c>
      <c r="G205" s="5">
        <f t="shared" si="26"/>
        <v>0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x14ac:dyDescent="0.25">
      <c r="A206" s="16">
        <f t="shared" si="23"/>
        <v>192</v>
      </c>
      <c r="B206" s="1" t="s">
        <v>903</v>
      </c>
      <c r="C206" s="22">
        <v>0</v>
      </c>
      <c r="D206" s="22">
        <v>0</v>
      </c>
      <c r="E206" s="5">
        <f t="shared" si="34"/>
        <v>0</v>
      </c>
      <c r="F206" s="5">
        <f t="shared" si="34"/>
        <v>0</v>
      </c>
      <c r="G206" s="5">
        <f t="shared" si="26"/>
        <v>0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x14ac:dyDescent="0.25">
      <c r="A207" s="16">
        <f t="shared" si="23"/>
        <v>193</v>
      </c>
      <c r="B207" s="3" t="s">
        <v>904</v>
      </c>
      <c r="C207" s="22">
        <v>0</v>
      </c>
      <c r="D207" s="22">
        <v>0</v>
      </c>
      <c r="E207" s="5">
        <f>-C207</f>
        <v>0</v>
      </c>
      <c r="F207" s="5">
        <f>-D207</f>
        <v>0</v>
      </c>
      <c r="G207" s="5">
        <f t="shared" si="26"/>
        <v>0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x14ac:dyDescent="0.25">
      <c r="A208" s="16">
        <f t="shared" ref="A208:A230" si="35">A207+1</f>
        <v>194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6" ht="13.8" thickBot="1" x14ac:dyDescent="0.3">
      <c r="A209" s="16">
        <f t="shared" si="35"/>
        <v>195</v>
      </c>
      <c r="B209" s="1"/>
      <c r="C209" s="17">
        <f>SUM(C89:C208)</f>
        <v>852775119.88999987</v>
      </c>
      <c r="D209" s="17">
        <f>SUM(D89:D208)</f>
        <v>962927216.66999996</v>
      </c>
      <c r="E209" s="17">
        <f>SUM(E89:E208)</f>
        <v>-94958683.140000001</v>
      </c>
      <c r="F209" s="17">
        <f>SUM(F89:F208)</f>
        <v>-116441958</v>
      </c>
      <c r="G209" s="17">
        <f>SUM(G89:G208)</f>
        <v>802150842</v>
      </c>
      <c r="H209" s="5"/>
      <c r="I209" s="17">
        <f>SUM(I89:I208)</f>
        <v>42312962.734999977</v>
      </c>
      <c r="J209" s="17">
        <f>SUM(J89:J208)</f>
        <v>721042829.60500014</v>
      </c>
      <c r="K209" s="17">
        <f>SUM(K89:K208)</f>
        <v>7337968.9700000007</v>
      </c>
      <c r="L209" s="17">
        <f>SUM(L89:L208)</f>
        <v>31457086.400000006</v>
      </c>
      <c r="M209" s="17">
        <f>SUM(M89:M208)</f>
        <v>0</v>
      </c>
      <c r="N209" s="5"/>
      <c r="O209" s="17">
        <f>SUM(O89:O208)</f>
        <v>45932094.430000007</v>
      </c>
      <c r="P209" s="17">
        <f>SUM(P89:P208)</f>
        <v>672701555.60000002</v>
      </c>
      <c r="Q209" s="17">
        <f>SUM(Q89:Q208)</f>
        <v>7075906.2199999988</v>
      </c>
      <c r="R209" s="17">
        <f>SUM(R89:R208)</f>
        <v>32106880.500000007</v>
      </c>
      <c r="S209" s="17">
        <f>SUM(S89:S208)</f>
        <v>0</v>
      </c>
      <c r="T209" s="5"/>
      <c r="U209" s="17">
        <f>SUM(U89:U208)</f>
        <v>38693831.039999992</v>
      </c>
      <c r="V209" s="17">
        <f>SUM(V89:V208)</f>
        <v>769384103.61000001</v>
      </c>
      <c r="W209" s="17">
        <f>SUM(W89:W208)</f>
        <v>7600031.7200000007</v>
      </c>
      <c r="X209" s="17">
        <f>SUM(X89:X208)</f>
        <v>30807292.299999997</v>
      </c>
      <c r="Y209" s="17">
        <f>SUM(Y89:Y208)</f>
        <v>0</v>
      </c>
    </row>
    <row r="210" spans="1:26" ht="13.8" thickTop="1" x14ac:dyDescent="0.25">
      <c r="A210" s="16">
        <f t="shared" si="35"/>
        <v>196</v>
      </c>
      <c r="C210" s="18"/>
      <c r="D210" s="18"/>
      <c r="E210" s="18"/>
      <c r="F210" s="18"/>
      <c r="G210" s="18"/>
      <c r="H210" s="5"/>
      <c r="I210" s="18"/>
      <c r="J210" s="18"/>
      <c r="K210" s="18"/>
      <c r="L210" s="18"/>
      <c r="M210" s="18"/>
      <c r="N210" s="5"/>
      <c r="O210" s="18"/>
      <c r="P210" s="18"/>
      <c r="Q210" s="18"/>
      <c r="R210" s="18"/>
      <c r="S210" s="18"/>
      <c r="T210" s="5"/>
      <c r="U210" s="18"/>
      <c r="V210" s="18"/>
      <c r="W210" s="18"/>
      <c r="X210" s="18"/>
      <c r="Y210" s="18"/>
    </row>
    <row r="211" spans="1:26" x14ac:dyDescent="0.25">
      <c r="A211" s="16">
        <f t="shared" si="35"/>
        <v>197</v>
      </c>
      <c r="C211" s="5"/>
      <c r="D211" s="5" t="s">
        <v>24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6" x14ac:dyDescent="0.25">
      <c r="A212" s="16">
        <f t="shared" si="35"/>
        <v>198</v>
      </c>
      <c r="B212" s="3" t="s">
        <v>96</v>
      </c>
      <c r="C212" s="5">
        <f>SUM(O212:S212)</f>
        <v>0</v>
      </c>
      <c r="D212" s="5">
        <f t="shared" ref="D212" si="36">SUM(U212:Y212)</f>
        <v>0</v>
      </c>
      <c r="E212" s="5"/>
      <c r="F212" s="5"/>
      <c r="G212" s="5">
        <f>ROUND(SUM(C212:F212)/2,0)</f>
        <v>0</v>
      </c>
      <c r="H212" s="5"/>
      <c r="I212" s="5">
        <f t="shared" ref="I212:M212" si="37">(O212+U212)/2</f>
        <v>0</v>
      </c>
      <c r="J212" s="5">
        <f t="shared" si="37"/>
        <v>0</v>
      </c>
      <c r="K212" s="5">
        <f t="shared" si="37"/>
        <v>0</v>
      </c>
      <c r="L212" s="5">
        <f t="shared" si="37"/>
        <v>0</v>
      </c>
      <c r="M212" s="5">
        <f t="shared" si="37"/>
        <v>0</v>
      </c>
      <c r="N212" s="5"/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5"/>
      <c r="U212" s="22">
        <v>0</v>
      </c>
      <c r="V212" s="22">
        <v>0</v>
      </c>
      <c r="W212" s="22">
        <v>0</v>
      </c>
      <c r="X212" s="22">
        <v>0</v>
      </c>
      <c r="Y212" s="22">
        <v>0</v>
      </c>
    </row>
    <row r="213" spans="1:26" x14ac:dyDescent="0.25">
      <c r="A213" s="16">
        <f t="shared" si="35"/>
        <v>199</v>
      </c>
      <c r="B213" s="1" t="s">
        <v>49</v>
      </c>
      <c r="C213" s="22">
        <v>124749199</v>
      </c>
      <c r="D213" s="22">
        <v>158511941</v>
      </c>
      <c r="E213" s="5">
        <f>-C213</f>
        <v>-124749199</v>
      </c>
      <c r="F213" s="5">
        <f>-D213</f>
        <v>-158511941</v>
      </c>
      <c r="G213" s="5">
        <f>ROUND(SUM(C213:F213)/2,0)</f>
        <v>0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6" x14ac:dyDescent="0.25">
      <c r="A214" s="16">
        <f t="shared" si="35"/>
        <v>200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8" thickBot="1" x14ac:dyDescent="0.3">
      <c r="A215" s="16">
        <f t="shared" si="35"/>
        <v>201</v>
      </c>
      <c r="B215" s="1" t="s">
        <v>48</v>
      </c>
      <c r="C215" s="17">
        <f>SUM(C209:C214)</f>
        <v>977524318.88999987</v>
      </c>
      <c r="D215" s="17">
        <f>SUM(D209:D214)</f>
        <v>1121439157.6700001</v>
      </c>
      <c r="E215" s="17">
        <f>SUM(E209:E214)</f>
        <v>-219707882.13999999</v>
      </c>
      <c r="F215" s="17">
        <f>SUM(F209:F214)</f>
        <v>-274953899</v>
      </c>
      <c r="G215" s="17">
        <f>SUM(G209:G214)</f>
        <v>802150842</v>
      </c>
      <c r="H215" s="5"/>
      <c r="I215" s="17">
        <f>SUM(I209:I214)</f>
        <v>42312962.734999977</v>
      </c>
      <c r="J215" s="17">
        <f>SUM(J209:J214)</f>
        <v>721042829.60500014</v>
      </c>
      <c r="K215" s="17">
        <f>SUM(K209:K214)</f>
        <v>7337968.9700000007</v>
      </c>
      <c r="L215" s="17">
        <f>SUM(L209:L214)</f>
        <v>31457086.400000006</v>
      </c>
      <c r="M215" s="17">
        <f>SUM(M209:M214)</f>
        <v>0</v>
      </c>
      <c r="N215" s="5"/>
      <c r="O215" s="17">
        <f>SUM(O209:O214)</f>
        <v>45932094.430000007</v>
      </c>
      <c r="P215" s="17">
        <f>SUM(P209:P214)</f>
        <v>672701555.60000002</v>
      </c>
      <c r="Q215" s="17">
        <f>SUM(Q209:Q214)</f>
        <v>7075906.2199999988</v>
      </c>
      <c r="R215" s="17">
        <f>SUM(R209:R214)</f>
        <v>32106880.500000007</v>
      </c>
      <c r="S215" s="17">
        <f>SUM(S209:S214)</f>
        <v>0</v>
      </c>
      <c r="T215" s="5"/>
      <c r="U215" s="17">
        <f>SUM(U209:U214)</f>
        <v>38693831.039999992</v>
      </c>
      <c r="V215" s="17">
        <f>SUM(V209:V214)</f>
        <v>769384103.61000001</v>
      </c>
      <c r="W215" s="17">
        <f>SUM(W209:W214)</f>
        <v>7600031.7200000007</v>
      </c>
      <c r="X215" s="17">
        <f>SUM(X209:X214)</f>
        <v>30807292.299999997</v>
      </c>
      <c r="Y215" s="17">
        <f>SUM(Y209:Y214)</f>
        <v>0</v>
      </c>
      <c r="Z215" s="5"/>
    </row>
    <row r="216" spans="1:26" ht="13.8" thickTop="1" x14ac:dyDescent="0.25">
      <c r="A216" s="16">
        <f t="shared" si="35"/>
        <v>202</v>
      </c>
      <c r="C216" s="18"/>
      <c r="D216" s="18"/>
      <c r="E216" s="18"/>
      <c r="F216" s="18"/>
      <c r="G216" s="18"/>
      <c r="H216" s="5"/>
      <c r="I216" s="18"/>
      <c r="J216" s="18"/>
      <c r="K216" s="18"/>
      <c r="L216" s="18"/>
      <c r="M216" s="18"/>
      <c r="N216" s="5"/>
      <c r="O216" s="18"/>
      <c r="P216" s="18"/>
      <c r="Q216" s="18"/>
      <c r="R216" s="18"/>
      <c r="S216" s="18"/>
      <c r="T216" s="5"/>
      <c r="U216" s="18"/>
      <c r="V216" s="18"/>
      <c r="W216" s="18"/>
      <c r="X216" s="18"/>
      <c r="Y216" s="18"/>
      <c r="Z216" s="5"/>
    </row>
    <row r="217" spans="1:26" x14ac:dyDescent="0.25">
      <c r="A217" s="16">
        <f t="shared" si="35"/>
        <v>203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6" x14ac:dyDescent="0.25">
      <c r="A218" s="16">
        <f t="shared" si="35"/>
        <v>204</v>
      </c>
      <c r="B218" s="1" t="s">
        <v>50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6" x14ac:dyDescent="0.25">
      <c r="A219" s="16">
        <f t="shared" si="35"/>
        <v>205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6" x14ac:dyDescent="0.25">
      <c r="A220" s="16">
        <f t="shared" si="35"/>
        <v>206</v>
      </c>
      <c r="B220" s="1" t="s">
        <v>51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6" x14ac:dyDescent="0.25">
      <c r="A221" s="16">
        <f t="shared" si="35"/>
        <v>207</v>
      </c>
      <c r="C221" s="5"/>
      <c r="D221" s="19"/>
      <c r="E221" s="19"/>
      <c r="F221" s="19"/>
      <c r="G221" s="19"/>
      <c r="H221" s="5"/>
      <c r="I221" s="19"/>
      <c r="J221" s="19"/>
      <c r="K221" s="19"/>
      <c r="L221" s="19"/>
      <c r="M221" s="19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6" x14ac:dyDescent="0.25">
      <c r="A222" s="16">
        <f t="shared" si="35"/>
        <v>208</v>
      </c>
      <c r="B222" s="1" t="s">
        <v>52</v>
      </c>
      <c r="C222" s="5"/>
      <c r="D222" s="19"/>
      <c r="E222" s="19"/>
      <c r="F222" s="19"/>
      <c r="G222" s="19"/>
      <c r="H222" s="5"/>
      <c r="I222" s="19"/>
      <c r="J222" s="19"/>
      <c r="K222" s="19"/>
      <c r="L222" s="19"/>
      <c r="M222" s="19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6" x14ac:dyDescent="0.25">
      <c r="A223" s="16">
        <f t="shared" si="35"/>
        <v>209</v>
      </c>
      <c r="B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6" x14ac:dyDescent="0.25">
      <c r="A224" s="16">
        <f t="shared" si="35"/>
        <v>210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x14ac:dyDescent="0.25">
      <c r="A225" s="16">
        <f t="shared" si="35"/>
        <v>211</v>
      </c>
      <c r="B225" s="3" t="s">
        <v>53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x14ac:dyDescent="0.25">
      <c r="A226" s="16">
        <f t="shared" si="35"/>
        <v>212</v>
      </c>
      <c r="B226" s="3" t="s">
        <v>54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x14ac:dyDescent="0.25">
      <c r="A227" s="16">
        <f t="shared" si="35"/>
        <v>213</v>
      </c>
      <c r="B227" s="1" t="s">
        <v>905</v>
      </c>
      <c r="C227" s="5">
        <f>SUM(O227:S227)</f>
        <v>0</v>
      </c>
      <c r="D227" s="5">
        <f>SUM(U227:Y227)</f>
        <v>0</v>
      </c>
      <c r="E227" s="5"/>
      <c r="F227" s="5"/>
      <c r="G227" s="5">
        <f>ROUND(SUM(C227:F227)/2,0)</f>
        <v>0</v>
      </c>
      <c r="H227" s="5"/>
      <c r="I227" s="5">
        <f>(O227+U227)/2</f>
        <v>0</v>
      </c>
      <c r="J227" s="5">
        <f>(P227+V227)/2</f>
        <v>0</v>
      </c>
      <c r="K227" s="5">
        <f>(Q227+W227)/2</f>
        <v>0</v>
      </c>
      <c r="L227" s="5">
        <f>(R227+X227)/2</f>
        <v>0</v>
      </c>
      <c r="M227" s="5">
        <f>(S227+Y227)/2</f>
        <v>0</v>
      </c>
      <c r="N227" s="5"/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5"/>
      <c r="U227" s="22">
        <v>0</v>
      </c>
      <c r="V227" s="22">
        <v>0</v>
      </c>
      <c r="W227" s="22">
        <v>0</v>
      </c>
      <c r="X227" s="22">
        <v>0</v>
      </c>
      <c r="Y227" s="22">
        <v>0</v>
      </c>
    </row>
    <row r="228" spans="1:25" x14ac:dyDescent="0.25">
      <c r="A228" s="16">
        <f t="shared" si="35"/>
        <v>214</v>
      </c>
      <c r="B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x14ac:dyDescent="0.25">
      <c r="A229" s="16">
        <f t="shared" si="35"/>
        <v>215</v>
      </c>
      <c r="B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3.8" thickBot="1" x14ac:dyDescent="0.3">
      <c r="A230" s="16">
        <f t="shared" si="35"/>
        <v>216</v>
      </c>
      <c r="B230" s="3" t="s">
        <v>55</v>
      </c>
      <c r="C230" s="17">
        <f t="shared" ref="C230:O230" si="38">SUM(C227:C229)</f>
        <v>0</v>
      </c>
      <c r="D230" s="17">
        <f t="shared" si="38"/>
        <v>0</v>
      </c>
      <c r="E230" s="17">
        <f t="shared" si="38"/>
        <v>0</v>
      </c>
      <c r="F230" s="17">
        <f t="shared" si="38"/>
        <v>0</v>
      </c>
      <c r="G230" s="17">
        <f t="shared" si="38"/>
        <v>0</v>
      </c>
      <c r="H230" s="5"/>
      <c r="I230" s="17">
        <f>SUM(I227:I229)</f>
        <v>0</v>
      </c>
      <c r="J230" s="17">
        <f>SUM(J227:J229)</f>
        <v>0</v>
      </c>
      <c r="K230" s="17">
        <f>SUM(K227:K229)</f>
        <v>0</v>
      </c>
      <c r="L230" s="17">
        <f>SUM(L227:L229)</f>
        <v>0</v>
      </c>
      <c r="M230" s="17">
        <f>SUM(M227:M229)</f>
        <v>0</v>
      </c>
      <c r="N230" s="5"/>
      <c r="O230" s="17">
        <f t="shared" si="38"/>
        <v>0</v>
      </c>
      <c r="P230" s="17">
        <f>SUM(P227:P229)</f>
        <v>0</v>
      </c>
      <c r="Q230" s="17">
        <f>SUM(Q227:Q229)</f>
        <v>0</v>
      </c>
      <c r="R230" s="17">
        <f>SUM(R227:R229)</f>
        <v>0</v>
      </c>
      <c r="S230" s="17">
        <f>SUM(S227:S229)</f>
        <v>0</v>
      </c>
      <c r="T230" s="5"/>
      <c r="U230" s="17">
        <f>SUM(U227:U229)</f>
        <v>0</v>
      </c>
      <c r="V230" s="17">
        <f>SUM(V227:V229)</f>
        <v>0</v>
      </c>
      <c r="W230" s="17">
        <f>SUM(W227:W229)</f>
        <v>0</v>
      </c>
      <c r="X230" s="17">
        <f>SUM(X227:X229)</f>
        <v>0</v>
      </c>
      <c r="Y230" s="17">
        <f>SUM(Y227:Y229)</f>
        <v>0</v>
      </c>
    </row>
    <row r="231" spans="1:25" ht="13.8" thickTop="1" x14ac:dyDescent="0.25">
      <c r="C231" s="18"/>
      <c r="D231" s="18"/>
      <c r="E231" s="18"/>
      <c r="F231" s="18"/>
      <c r="G231" s="18"/>
      <c r="I231" s="18"/>
      <c r="J231" s="18"/>
      <c r="K231" s="18"/>
      <c r="L231" s="18"/>
      <c r="M231" s="18"/>
      <c r="O231" s="18"/>
      <c r="P231" s="18"/>
      <c r="Q231" s="18"/>
      <c r="R231" s="18"/>
      <c r="S231" s="18"/>
      <c r="U231" s="18"/>
      <c r="V231" s="18"/>
      <c r="W231" s="18"/>
      <c r="X231" s="18"/>
      <c r="Y231" s="18"/>
    </row>
  </sheetData>
  <pageMargins left="0.75" right="0.25" top="0.5" bottom="0.5" header="0.25" footer="0.25"/>
  <pageSetup scale="53" fitToHeight="0" orientation="landscape" r:id="rId1"/>
  <headerFooter alignWithMargins="0">
    <oddHeader>&amp;RSTATEMENT AF
Page &amp;P of &amp;N</oddHeader>
  </headerFooter>
  <rowBreaks count="1" manualBreakCount="1">
    <brk id="86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workbookViewId="0">
      <pane ySplit="2" topLeftCell="A3" activePane="bottomLeft" state="frozen"/>
      <selection activeCell="D3" sqref="D3:D4"/>
      <selection pane="bottomLeft" activeCell="D3" sqref="D3:D4"/>
    </sheetView>
  </sheetViews>
  <sheetFormatPr defaultColWidth="9.109375" defaultRowHeight="14.4" x14ac:dyDescent="0.3"/>
  <cols>
    <col min="1" max="1" width="45.6640625" style="87" customWidth="1"/>
    <col min="2" max="3" width="9.5546875" style="87" bestFit="1" customWidth="1"/>
    <col min="4" max="4" width="29.109375" style="87" bestFit="1" customWidth="1"/>
    <col min="5" max="6" width="9.109375" style="87"/>
    <col min="7" max="7" width="9.5546875" style="87" bestFit="1" customWidth="1"/>
    <col min="8" max="8" width="45.6640625" style="87" customWidth="1"/>
    <col min="9" max="9" width="13.44140625" style="87" bestFit="1" customWidth="1"/>
    <col min="10" max="10" width="9.109375" style="87"/>
    <col min="11" max="13" width="17.6640625" style="87" customWidth="1"/>
    <col min="14" max="15" width="9.109375" style="87"/>
    <col min="16" max="20" width="9.5546875" style="87" bestFit="1" customWidth="1"/>
    <col min="21" max="16384" width="9.109375" style="87"/>
  </cols>
  <sheetData>
    <row r="1" spans="1:23" x14ac:dyDescent="0.3">
      <c r="A1" s="30"/>
      <c r="B1" s="29" t="s">
        <v>600</v>
      </c>
      <c r="C1" s="69"/>
      <c r="D1" s="69"/>
      <c r="E1" s="86" t="s">
        <v>638</v>
      </c>
    </row>
    <row r="2" spans="1:23" x14ac:dyDescent="0.3">
      <c r="A2" s="31" t="s">
        <v>529</v>
      </c>
      <c r="B2" s="88" t="s">
        <v>444</v>
      </c>
      <c r="C2" s="88" t="s">
        <v>445</v>
      </c>
      <c r="D2" s="88" t="s">
        <v>446</v>
      </c>
      <c r="E2" s="88" t="s">
        <v>447</v>
      </c>
      <c r="F2" s="88" t="s">
        <v>448</v>
      </c>
      <c r="G2" s="88" t="s">
        <v>449</v>
      </c>
      <c r="H2" s="88" t="s">
        <v>450</v>
      </c>
      <c r="I2" s="88" t="s">
        <v>451</v>
      </c>
      <c r="J2" s="88" t="s">
        <v>452</v>
      </c>
      <c r="K2" s="89" t="s">
        <v>453</v>
      </c>
      <c r="L2" s="90" t="s">
        <v>454</v>
      </c>
      <c r="M2" s="88" t="s">
        <v>455</v>
      </c>
      <c r="N2" s="88" t="s">
        <v>456</v>
      </c>
      <c r="O2" s="88" t="s">
        <v>457</v>
      </c>
      <c r="P2" s="88" t="s">
        <v>458</v>
      </c>
      <c r="Q2" s="88" t="s">
        <v>459</v>
      </c>
      <c r="R2" s="88" t="s">
        <v>460</v>
      </c>
      <c r="S2" s="88" t="s">
        <v>461</v>
      </c>
      <c r="T2" s="88" t="s">
        <v>462</v>
      </c>
      <c r="U2" s="88" t="s">
        <v>463</v>
      </c>
      <c r="V2" s="88" t="s">
        <v>464</v>
      </c>
      <c r="W2" s="88" t="s">
        <v>465</v>
      </c>
    </row>
    <row r="3" spans="1:23" x14ac:dyDescent="0.3">
      <c r="A3" s="30" t="str">
        <f>VLOOKUP(I3,'Table (3)'!$B$3:$C$216,2,FALSE)</f>
        <v>BOOK VS. TAX DEPRECIATION</v>
      </c>
      <c r="B3" s="88">
        <v>50</v>
      </c>
      <c r="C3" s="88">
        <v>170</v>
      </c>
      <c r="D3" s="88" t="s">
        <v>906</v>
      </c>
      <c r="E3" s="88" t="s">
        <v>466</v>
      </c>
      <c r="F3" s="88" t="s">
        <v>467</v>
      </c>
      <c r="G3" s="34">
        <v>2821001</v>
      </c>
      <c r="H3" s="88" t="s">
        <v>907</v>
      </c>
      <c r="I3" s="88" t="s">
        <v>144</v>
      </c>
      <c r="J3" s="88" t="s">
        <v>640</v>
      </c>
      <c r="K3" s="91">
        <v>-3660.3</v>
      </c>
      <c r="L3" s="92">
        <v>-2605.4</v>
      </c>
      <c r="M3" s="88">
        <v>-3660.3</v>
      </c>
      <c r="N3" s="88"/>
      <c r="O3" s="88"/>
      <c r="P3" s="88">
        <v>0</v>
      </c>
      <c r="Q3" s="88">
        <v>0</v>
      </c>
      <c r="R3" s="88">
        <v>0</v>
      </c>
      <c r="S3" s="88">
        <v>0</v>
      </c>
      <c r="T3" s="88">
        <v>0</v>
      </c>
      <c r="U3" s="88" t="s">
        <v>470</v>
      </c>
      <c r="V3" s="88" t="s">
        <v>641</v>
      </c>
      <c r="W3" s="88" t="s">
        <v>642</v>
      </c>
    </row>
    <row r="4" spans="1:23" x14ac:dyDescent="0.3">
      <c r="A4" s="30" t="str">
        <f>VLOOKUP(I4,'Table (3)'!$B$3:$C$216,2,FALSE)</f>
        <v>BOOK VS. TAX DEPRECIATION</v>
      </c>
      <c r="B4" s="88">
        <v>50</v>
      </c>
      <c r="C4" s="88">
        <v>170</v>
      </c>
      <c r="D4" s="88" t="s">
        <v>906</v>
      </c>
      <c r="E4" s="88" t="s">
        <v>466</v>
      </c>
      <c r="F4" s="88" t="s">
        <v>467</v>
      </c>
      <c r="G4" s="34">
        <v>2821001</v>
      </c>
      <c r="H4" s="88" t="s">
        <v>908</v>
      </c>
      <c r="I4" s="88" t="s">
        <v>145</v>
      </c>
      <c r="J4" s="88" t="s">
        <v>640</v>
      </c>
      <c r="K4" s="91">
        <v>-1569</v>
      </c>
      <c r="L4" s="92">
        <v>-1230</v>
      </c>
      <c r="M4" s="88">
        <v>-1569</v>
      </c>
      <c r="N4" s="88"/>
      <c r="O4" s="88"/>
      <c r="P4" s="88">
        <v>0</v>
      </c>
      <c r="Q4" s="88">
        <v>0</v>
      </c>
      <c r="R4" s="88">
        <v>0</v>
      </c>
      <c r="S4" s="88">
        <v>0</v>
      </c>
      <c r="T4" s="88">
        <v>0</v>
      </c>
      <c r="U4" s="88" t="s">
        <v>470</v>
      </c>
      <c r="V4" s="88" t="s">
        <v>641</v>
      </c>
      <c r="W4" s="88" t="s">
        <v>642</v>
      </c>
    </row>
    <row r="5" spans="1:23" x14ac:dyDescent="0.3">
      <c r="A5" s="30" t="str">
        <f>VLOOKUP(I5,'Table (3)'!$B$3:$C$216,2,FALSE)</f>
        <v>FIT % RATE CHANGE-LD</v>
      </c>
      <c r="B5" s="88">
        <v>50</v>
      </c>
      <c r="C5" s="88">
        <v>170</v>
      </c>
      <c r="D5" s="88" t="s">
        <v>906</v>
      </c>
      <c r="E5" s="88" t="s">
        <v>466</v>
      </c>
      <c r="F5" s="88" t="s">
        <v>467</v>
      </c>
      <c r="G5" s="34">
        <v>2821001</v>
      </c>
      <c r="H5" s="88" t="s">
        <v>909</v>
      </c>
      <c r="I5" s="88" t="s">
        <v>146</v>
      </c>
      <c r="J5" s="88" t="s">
        <v>640</v>
      </c>
      <c r="K5" s="91">
        <v>630988</v>
      </c>
      <c r="L5" s="92">
        <v>630988</v>
      </c>
      <c r="M5" s="88">
        <v>630988</v>
      </c>
      <c r="N5" s="88"/>
      <c r="O5" s="88"/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 t="s">
        <v>470</v>
      </c>
      <c r="V5" s="88" t="s">
        <v>641</v>
      </c>
      <c r="W5" s="88" t="s">
        <v>642</v>
      </c>
    </row>
    <row r="6" spans="1:23" x14ac:dyDescent="0.3">
      <c r="A6" s="30" t="str">
        <f>VLOOKUP(I6,'Table (3)'!$B$3:$C$216,2,FALSE)</f>
        <v>BOOK VS. TAX DEPRECIATION</v>
      </c>
      <c r="B6" s="88">
        <v>50</v>
      </c>
      <c r="C6" s="88">
        <v>170</v>
      </c>
      <c r="D6" s="88" t="s">
        <v>906</v>
      </c>
      <c r="E6" s="88" t="s">
        <v>466</v>
      </c>
      <c r="F6" s="88" t="s">
        <v>467</v>
      </c>
      <c r="G6" s="34">
        <v>2821001</v>
      </c>
      <c r="H6" s="88" t="s">
        <v>477</v>
      </c>
      <c r="I6" s="88" t="s">
        <v>150</v>
      </c>
      <c r="J6" s="88" t="s">
        <v>640</v>
      </c>
      <c r="K6" s="91">
        <v>-217230240.12</v>
      </c>
      <c r="L6" s="92">
        <v>-235510223.16999999</v>
      </c>
      <c r="M6" s="88">
        <v>-217230240.12</v>
      </c>
      <c r="N6" s="88"/>
      <c r="O6" s="88"/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 t="s">
        <v>470</v>
      </c>
      <c r="V6" s="88" t="s">
        <v>641</v>
      </c>
      <c r="W6" s="88" t="s">
        <v>642</v>
      </c>
    </row>
    <row r="7" spans="1:23" x14ac:dyDescent="0.3">
      <c r="A7" s="30" t="str">
        <f>VLOOKUP(I7,'Table (3)'!$B$3:$C$216,2,FALSE)</f>
        <v>BOOK VS. TAX DEPRECIATION</v>
      </c>
      <c r="B7" s="88">
        <v>50</v>
      </c>
      <c r="C7" s="88">
        <v>170</v>
      </c>
      <c r="D7" s="88" t="s">
        <v>906</v>
      </c>
      <c r="E7" s="88" t="s">
        <v>466</v>
      </c>
      <c r="F7" s="88" t="s">
        <v>467</v>
      </c>
      <c r="G7" s="34">
        <v>2821001</v>
      </c>
      <c r="H7" s="88" t="s">
        <v>478</v>
      </c>
      <c r="I7" s="88" t="s">
        <v>151</v>
      </c>
      <c r="J7" s="88" t="s">
        <v>640</v>
      </c>
      <c r="K7" s="91">
        <v>38548</v>
      </c>
      <c r="L7" s="92">
        <v>25468</v>
      </c>
      <c r="M7" s="88">
        <v>38548</v>
      </c>
      <c r="N7" s="88"/>
      <c r="O7" s="88"/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 t="s">
        <v>470</v>
      </c>
      <c r="V7" s="88" t="s">
        <v>641</v>
      </c>
      <c r="W7" s="88" t="s">
        <v>642</v>
      </c>
    </row>
    <row r="8" spans="1:23" x14ac:dyDescent="0.3">
      <c r="A8" s="30" t="str">
        <f>VLOOKUP(I8,'Table (3)'!$B$3:$C$216,2,FALSE)</f>
        <v>BOOK VS. TAX DEPRECIATION</v>
      </c>
      <c r="B8" s="88">
        <v>50</v>
      </c>
      <c r="C8" s="88">
        <v>170</v>
      </c>
      <c r="D8" s="88" t="s">
        <v>906</v>
      </c>
      <c r="E8" s="88" t="s">
        <v>466</v>
      </c>
      <c r="F8" s="88" t="s">
        <v>467</v>
      </c>
      <c r="G8" s="34">
        <v>2821001</v>
      </c>
      <c r="H8" s="88" t="s">
        <v>153</v>
      </c>
      <c r="I8" s="88" t="s">
        <v>152</v>
      </c>
      <c r="J8" s="88" t="s">
        <v>640</v>
      </c>
      <c r="K8" s="91">
        <v>-465188.3</v>
      </c>
      <c r="L8" s="92">
        <v>-465188.3</v>
      </c>
      <c r="M8" s="88">
        <v>-465188.3</v>
      </c>
      <c r="N8" s="88"/>
      <c r="O8" s="88"/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 t="s">
        <v>470</v>
      </c>
      <c r="V8" s="88" t="s">
        <v>641</v>
      </c>
      <c r="W8" s="88" t="s">
        <v>642</v>
      </c>
    </row>
    <row r="9" spans="1:23" x14ac:dyDescent="0.3">
      <c r="A9" s="30" t="str">
        <f>VLOOKUP(I9,'Table (3)'!$B$3:$C$216,2,FALSE)</f>
        <v>CAPD INTEREST - SECTION 481(a) - CHANGE IN METHD</v>
      </c>
      <c r="B9" s="88">
        <v>50</v>
      </c>
      <c r="C9" s="88">
        <v>170</v>
      </c>
      <c r="D9" s="88" t="s">
        <v>906</v>
      </c>
      <c r="E9" s="88" t="s">
        <v>466</v>
      </c>
      <c r="F9" s="88" t="s">
        <v>467</v>
      </c>
      <c r="G9" s="34">
        <v>2821001</v>
      </c>
      <c r="H9" s="88" t="s">
        <v>83</v>
      </c>
      <c r="I9" s="88" t="s">
        <v>154</v>
      </c>
      <c r="J9" s="88" t="s">
        <v>640</v>
      </c>
      <c r="K9" s="91">
        <v>-10547.6</v>
      </c>
      <c r="L9" s="92">
        <v>-6459.95</v>
      </c>
      <c r="M9" s="88">
        <v>-10547.6</v>
      </c>
      <c r="N9" s="88"/>
      <c r="O9" s="88"/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 t="s">
        <v>470</v>
      </c>
      <c r="V9" s="88" t="s">
        <v>641</v>
      </c>
      <c r="W9" s="88" t="s">
        <v>642</v>
      </c>
    </row>
    <row r="10" spans="1:23" x14ac:dyDescent="0.3">
      <c r="A10" s="30" t="str">
        <f>VLOOKUP(I10,'Table (3)'!$B$3:$C$216,2,FALSE)</f>
        <v>RELOCATION COST - SECTION 481(a) - CHANGE IN METH</v>
      </c>
      <c r="B10" s="88">
        <v>50</v>
      </c>
      <c r="C10" s="88">
        <v>170</v>
      </c>
      <c r="D10" s="88" t="s">
        <v>906</v>
      </c>
      <c r="E10" s="88" t="s">
        <v>466</v>
      </c>
      <c r="F10" s="88" t="s">
        <v>467</v>
      </c>
      <c r="G10" s="34">
        <v>2821001</v>
      </c>
      <c r="H10" s="88" t="s">
        <v>84</v>
      </c>
      <c r="I10" s="88" t="s">
        <v>156</v>
      </c>
      <c r="J10" s="88" t="s">
        <v>640</v>
      </c>
      <c r="K10" s="91">
        <v>-349668.9</v>
      </c>
      <c r="L10" s="92">
        <v>-266270.90000000002</v>
      </c>
      <c r="M10" s="88">
        <v>-349668.9</v>
      </c>
      <c r="N10" s="88"/>
      <c r="O10" s="88"/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 t="s">
        <v>470</v>
      </c>
      <c r="V10" s="88" t="s">
        <v>641</v>
      </c>
      <c r="W10" s="88" t="s">
        <v>642</v>
      </c>
    </row>
    <row r="11" spans="1:23" x14ac:dyDescent="0.3">
      <c r="A11" s="30" t="str">
        <f>VLOOKUP(I11,'Table (3)'!$B$3:$C$216,2,FALSE)</f>
        <v>R &amp; D DEDUCTION - SECTION 174</v>
      </c>
      <c r="B11" s="88">
        <v>50</v>
      </c>
      <c r="C11" s="88">
        <v>170</v>
      </c>
      <c r="D11" s="88" t="s">
        <v>906</v>
      </c>
      <c r="E11" s="88" t="s">
        <v>466</v>
      </c>
      <c r="F11" s="88" t="s">
        <v>467</v>
      </c>
      <c r="G11" s="34">
        <v>2821001</v>
      </c>
      <c r="H11" s="88" t="s">
        <v>481</v>
      </c>
      <c r="I11" s="88" t="s">
        <v>160</v>
      </c>
      <c r="J11" s="88" t="s">
        <v>640</v>
      </c>
      <c r="K11" s="91">
        <v>-384573</v>
      </c>
      <c r="L11" s="92">
        <v>-384573</v>
      </c>
      <c r="M11" s="88">
        <v>-384573</v>
      </c>
      <c r="N11" s="88"/>
      <c r="O11" s="88"/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 t="s">
        <v>470</v>
      </c>
      <c r="V11" s="88" t="s">
        <v>641</v>
      </c>
      <c r="W11" s="88" t="s">
        <v>642</v>
      </c>
    </row>
    <row r="12" spans="1:23" x14ac:dyDescent="0.3">
      <c r="A12" s="30" t="str">
        <f>VLOOKUP(I12,'Table (3)'!$B$3:$C$216,2,FALSE)</f>
        <v>BK PLANT IN SERVICE-SFAS 143-ARO</v>
      </c>
      <c r="B12" s="88">
        <v>50</v>
      </c>
      <c r="C12" s="88">
        <v>170</v>
      </c>
      <c r="D12" s="88" t="s">
        <v>906</v>
      </c>
      <c r="E12" s="88" t="s">
        <v>466</v>
      </c>
      <c r="F12" s="88" t="s">
        <v>467</v>
      </c>
      <c r="G12" s="34">
        <v>2821001</v>
      </c>
      <c r="H12" s="88" t="s">
        <v>65</v>
      </c>
      <c r="I12" s="88" t="s">
        <v>168</v>
      </c>
      <c r="J12" s="88" t="s">
        <v>640</v>
      </c>
      <c r="K12" s="91">
        <v>-113735.24</v>
      </c>
      <c r="L12" s="92">
        <v>-118007.28</v>
      </c>
      <c r="M12" s="88">
        <v>-113735.24</v>
      </c>
      <c r="N12" s="88"/>
      <c r="O12" s="88"/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 t="s">
        <v>470</v>
      </c>
      <c r="V12" s="88" t="s">
        <v>641</v>
      </c>
      <c r="W12" s="88" t="s">
        <v>642</v>
      </c>
    </row>
    <row r="13" spans="1:23" x14ac:dyDescent="0.3">
      <c r="A13" s="30" t="str">
        <f>VLOOKUP(I13,'Table (3)'!$B$3:$C$216,2,FALSE)</f>
        <v>GAIN/LOSS ON ACRS/MACRS PROPERTY</v>
      </c>
      <c r="B13" s="88">
        <v>50</v>
      </c>
      <c r="C13" s="88">
        <v>170</v>
      </c>
      <c r="D13" s="88" t="s">
        <v>906</v>
      </c>
      <c r="E13" s="88" t="s">
        <v>466</v>
      </c>
      <c r="F13" s="88" t="s">
        <v>467</v>
      </c>
      <c r="G13" s="34">
        <v>2821001</v>
      </c>
      <c r="H13" s="88" t="s">
        <v>98</v>
      </c>
      <c r="I13" s="88" t="s">
        <v>170</v>
      </c>
      <c r="J13" s="88" t="s">
        <v>640</v>
      </c>
      <c r="K13" s="91">
        <v>-36047017.299999997</v>
      </c>
      <c r="L13" s="92">
        <v>-37860506.25</v>
      </c>
      <c r="M13" s="88">
        <v>-36047017.299999997</v>
      </c>
      <c r="N13" s="88"/>
      <c r="O13" s="88"/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 t="s">
        <v>470</v>
      </c>
      <c r="V13" s="88" t="s">
        <v>641</v>
      </c>
      <c r="W13" s="88" t="s">
        <v>642</v>
      </c>
    </row>
    <row r="14" spans="1:23" x14ac:dyDescent="0.3">
      <c r="A14" s="30" t="str">
        <f>VLOOKUP(I14,'Table (3)'!$B$3:$C$216,2,FALSE)</f>
        <v>GAIN/LOSS ON ACRS/MACRS PROPERTY</v>
      </c>
      <c r="B14" s="88">
        <v>50</v>
      </c>
      <c r="C14" s="88">
        <v>170</v>
      </c>
      <c r="D14" s="88" t="s">
        <v>906</v>
      </c>
      <c r="E14" s="88" t="s">
        <v>466</v>
      </c>
      <c r="F14" s="88" t="s">
        <v>467</v>
      </c>
      <c r="G14" s="34">
        <v>2821001</v>
      </c>
      <c r="H14" s="88" t="s">
        <v>489</v>
      </c>
      <c r="I14" s="88" t="s">
        <v>171</v>
      </c>
      <c r="J14" s="88" t="s">
        <v>640</v>
      </c>
      <c r="K14" s="91">
        <v>12188888</v>
      </c>
      <c r="L14" s="92">
        <v>13481128</v>
      </c>
      <c r="M14" s="88">
        <v>12188888</v>
      </c>
      <c r="N14" s="88"/>
      <c r="O14" s="88"/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 t="s">
        <v>470</v>
      </c>
      <c r="V14" s="88" t="s">
        <v>641</v>
      </c>
      <c r="W14" s="88" t="s">
        <v>642</v>
      </c>
    </row>
    <row r="15" spans="1:23" x14ac:dyDescent="0.3">
      <c r="A15" s="30" t="str">
        <f>VLOOKUP(I15,'Table (3)'!$B$3:$C$216,2,FALSE)</f>
        <v>ABFUDC</v>
      </c>
      <c r="B15" s="88">
        <v>50</v>
      </c>
      <c r="C15" s="88">
        <v>170</v>
      </c>
      <c r="D15" s="88" t="s">
        <v>906</v>
      </c>
      <c r="E15" s="88" t="s">
        <v>466</v>
      </c>
      <c r="F15" s="88" t="s">
        <v>467</v>
      </c>
      <c r="G15" s="34">
        <v>2821001</v>
      </c>
      <c r="H15" s="88" t="s">
        <v>31</v>
      </c>
      <c r="I15" s="88" t="s">
        <v>174</v>
      </c>
      <c r="J15" s="88" t="s">
        <v>640</v>
      </c>
      <c r="K15" s="91">
        <v>-8961372.2899999991</v>
      </c>
      <c r="L15" s="92">
        <v>-9208334.6799999997</v>
      </c>
      <c r="M15" s="88">
        <v>-8961372.2899999991</v>
      </c>
      <c r="N15" s="88"/>
      <c r="O15" s="88"/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 t="s">
        <v>470</v>
      </c>
      <c r="V15" s="88" t="s">
        <v>641</v>
      </c>
      <c r="W15" s="88" t="s">
        <v>642</v>
      </c>
    </row>
    <row r="16" spans="1:23" x14ac:dyDescent="0.3">
      <c r="A16" s="30" t="str">
        <f>VLOOKUP(I16,'Table (3)'!$B$3:$C$216,2,FALSE)</f>
        <v>ABFUDC</v>
      </c>
      <c r="B16" s="88">
        <v>50</v>
      </c>
      <c r="C16" s="88">
        <v>170</v>
      </c>
      <c r="D16" s="88" t="s">
        <v>906</v>
      </c>
      <c r="E16" s="88" t="s">
        <v>466</v>
      </c>
      <c r="F16" s="88" t="s">
        <v>467</v>
      </c>
      <c r="G16" s="34">
        <v>2821001</v>
      </c>
      <c r="H16" s="88" t="s">
        <v>491</v>
      </c>
      <c r="I16" s="88" t="s">
        <v>175</v>
      </c>
      <c r="J16" s="88" t="s">
        <v>640</v>
      </c>
      <c r="K16" s="91">
        <v>5372980</v>
      </c>
      <c r="L16" s="92">
        <v>5628653</v>
      </c>
      <c r="M16" s="88">
        <v>5372980</v>
      </c>
      <c r="N16" s="88"/>
      <c r="O16" s="88"/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 t="s">
        <v>470</v>
      </c>
      <c r="V16" s="88" t="s">
        <v>641</v>
      </c>
      <c r="W16" s="88" t="s">
        <v>642</v>
      </c>
    </row>
    <row r="17" spans="1:23" x14ac:dyDescent="0.3">
      <c r="A17" s="30" t="str">
        <f>VLOOKUP(I17,'Table (3)'!$B$3:$C$216,2,FALSE)</f>
        <v>TAXES CAPITALIZED</v>
      </c>
      <c r="B17" s="88">
        <v>50</v>
      </c>
      <c r="C17" s="88">
        <v>170</v>
      </c>
      <c r="D17" s="88" t="s">
        <v>906</v>
      </c>
      <c r="E17" s="88" t="s">
        <v>466</v>
      </c>
      <c r="F17" s="88" t="s">
        <v>467</v>
      </c>
      <c r="G17" s="34">
        <v>2821001</v>
      </c>
      <c r="H17" s="88" t="s">
        <v>32</v>
      </c>
      <c r="I17" s="88" t="s">
        <v>206</v>
      </c>
      <c r="J17" s="88" t="s">
        <v>640</v>
      </c>
      <c r="K17" s="91">
        <v>-1324509.8999999999</v>
      </c>
      <c r="L17" s="92">
        <v>-1324509.8999999999</v>
      </c>
      <c r="M17" s="88">
        <v>-1324509.8999999999</v>
      </c>
      <c r="N17" s="88"/>
      <c r="O17" s="88"/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 t="s">
        <v>470</v>
      </c>
      <c r="V17" s="88" t="s">
        <v>641</v>
      </c>
      <c r="W17" s="88" t="s">
        <v>642</v>
      </c>
    </row>
    <row r="18" spans="1:23" x14ac:dyDescent="0.3">
      <c r="A18" s="30" t="str">
        <f>VLOOKUP(I18,'Table (3)'!$B$3:$C$216,2,FALSE)</f>
        <v>TAXES CAPITALIZED</v>
      </c>
      <c r="B18" s="88">
        <v>50</v>
      </c>
      <c r="C18" s="88">
        <v>170</v>
      </c>
      <c r="D18" s="88" t="s">
        <v>906</v>
      </c>
      <c r="E18" s="88" t="s">
        <v>466</v>
      </c>
      <c r="F18" s="88" t="s">
        <v>467</v>
      </c>
      <c r="G18" s="34">
        <v>2821001</v>
      </c>
      <c r="H18" s="88" t="s">
        <v>504</v>
      </c>
      <c r="I18" s="88" t="s">
        <v>208</v>
      </c>
      <c r="J18" s="88" t="s">
        <v>640</v>
      </c>
      <c r="K18" s="91">
        <v>1324509.8999999999</v>
      </c>
      <c r="L18" s="92">
        <v>1324509.8999999999</v>
      </c>
      <c r="M18" s="88">
        <v>1324509.8999999999</v>
      </c>
      <c r="N18" s="88"/>
      <c r="O18" s="88"/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 t="s">
        <v>470</v>
      </c>
      <c r="V18" s="88" t="s">
        <v>641</v>
      </c>
      <c r="W18" s="88" t="s">
        <v>642</v>
      </c>
    </row>
    <row r="19" spans="1:23" x14ac:dyDescent="0.3">
      <c r="A19" s="30" t="str">
        <f>VLOOKUP(I19,'Table (3)'!$B$3:$C$216,2,FALSE)</f>
        <v>PENSIONS CAPITALIZED</v>
      </c>
      <c r="B19" s="88">
        <v>50</v>
      </c>
      <c r="C19" s="88">
        <v>170</v>
      </c>
      <c r="D19" s="88" t="s">
        <v>906</v>
      </c>
      <c r="E19" s="88" t="s">
        <v>466</v>
      </c>
      <c r="F19" s="88" t="s">
        <v>467</v>
      </c>
      <c r="G19" s="34">
        <v>2821001</v>
      </c>
      <c r="H19" s="88" t="s">
        <v>33</v>
      </c>
      <c r="I19" s="88" t="s">
        <v>224</v>
      </c>
      <c r="J19" s="88" t="s">
        <v>640</v>
      </c>
      <c r="K19" s="91">
        <v>-397906.95</v>
      </c>
      <c r="L19" s="92">
        <v>-397906.95</v>
      </c>
      <c r="M19" s="88">
        <v>-397906.95</v>
      </c>
      <c r="N19" s="88"/>
      <c r="O19" s="88"/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 t="s">
        <v>470</v>
      </c>
      <c r="V19" s="88" t="s">
        <v>641</v>
      </c>
      <c r="W19" s="88" t="s">
        <v>642</v>
      </c>
    </row>
    <row r="20" spans="1:23" x14ac:dyDescent="0.3">
      <c r="A20" s="30" t="str">
        <f>VLOOKUP(I20,'Table (3)'!$B$3:$C$216,2,FALSE)</f>
        <v>PENSIONS CAPITALIZED</v>
      </c>
      <c r="B20" s="88">
        <v>50</v>
      </c>
      <c r="C20" s="88">
        <v>170</v>
      </c>
      <c r="D20" s="88" t="s">
        <v>906</v>
      </c>
      <c r="E20" s="88" t="s">
        <v>466</v>
      </c>
      <c r="F20" s="88" t="s">
        <v>467</v>
      </c>
      <c r="G20" s="34">
        <v>2821001</v>
      </c>
      <c r="H20" s="88" t="s">
        <v>505</v>
      </c>
      <c r="I20" s="88" t="s">
        <v>226</v>
      </c>
      <c r="J20" s="88" t="s">
        <v>640</v>
      </c>
      <c r="K20" s="91">
        <v>397906.95</v>
      </c>
      <c r="L20" s="92">
        <v>397906.95</v>
      </c>
      <c r="M20" s="88">
        <v>397906.95</v>
      </c>
      <c r="N20" s="88"/>
      <c r="O20" s="88"/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 t="s">
        <v>470</v>
      </c>
      <c r="V20" s="88" t="s">
        <v>641</v>
      </c>
      <c r="W20" s="88" t="s">
        <v>642</v>
      </c>
    </row>
    <row r="21" spans="1:23" x14ac:dyDescent="0.3">
      <c r="A21" s="30" t="str">
        <f>VLOOKUP(I21,'Table (3)'!$B$3:$C$216,2,FALSE)</f>
        <v>SAVINGS PLAN CAPITALIZED</v>
      </c>
      <c r="B21" s="88">
        <v>50</v>
      </c>
      <c r="C21" s="88">
        <v>170</v>
      </c>
      <c r="D21" s="88" t="s">
        <v>906</v>
      </c>
      <c r="E21" s="88" t="s">
        <v>466</v>
      </c>
      <c r="F21" s="88" t="s">
        <v>467</v>
      </c>
      <c r="G21" s="34">
        <v>2821001</v>
      </c>
      <c r="H21" s="88" t="s">
        <v>35</v>
      </c>
      <c r="I21" s="88" t="s">
        <v>240</v>
      </c>
      <c r="J21" s="88" t="s">
        <v>640</v>
      </c>
      <c r="K21" s="91">
        <v>-175822.85</v>
      </c>
      <c r="L21" s="92">
        <v>-175822.85</v>
      </c>
      <c r="M21" s="88">
        <v>-175822.85</v>
      </c>
      <c r="N21" s="88"/>
      <c r="O21" s="88"/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 t="s">
        <v>470</v>
      </c>
      <c r="V21" s="88" t="s">
        <v>641</v>
      </c>
      <c r="W21" s="88" t="s">
        <v>642</v>
      </c>
    </row>
    <row r="22" spans="1:23" x14ac:dyDescent="0.3">
      <c r="A22" s="30" t="str">
        <f>VLOOKUP(I22,'Table (3)'!$B$3:$C$216,2,FALSE)</f>
        <v>SAVINGS PLAN CAPITALIZED</v>
      </c>
      <c r="B22" s="88">
        <v>50</v>
      </c>
      <c r="C22" s="88">
        <v>170</v>
      </c>
      <c r="D22" s="88" t="s">
        <v>906</v>
      </c>
      <c r="E22" s="88" t="s">
        <v>466</v>
      </c>
      <c r="F22" s="88" t="s">
        <v>467</v>
      </c>
      <c r="G22" s="34">
        <v>2821001</v>
      </c>
      <c r="H22" s="88" t="s">
        <v>506</v>
      </c>
      <c r="I22" s="88" t="s">
        <v>242</v>
      </c>
      <c r="J22" s="88" t="s">
        <v>640</v>
      </c>
      <c r="K22" s="91">
        <v>175822.85</v>
      </c>
      <c r="L22" s="92">
        <v>175822.85</v>
      </c>
      <c r="M22" s="88">
        <v>175822.85</v>
      </c>
      <c r="N22" s="88"/>
      <c r="O22" s="88"/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 t="s">
        <v>470</v>
      </c>
      <c r="V22" s="88" t="s">
        <v>641</v>
      </c>
      <c r="W22" s="88" t="s">
        <v>642</v>
      </c>
    </row>
    <row r="23" spans="1:23" x14ac:dyDescent="0.3">
      <c r="A23" s="30" t="str">
        <f>VLOOKUP(I23,'Table (3)'!$B$3:$C$216,2,FALSE)</f>
        <v>PERCENT REPAIR ALLOWANCE</v>
      </c>
      <c r="B23" s="88">
        <v>50</v>
      </c>
      <c r="C23" s="88">
        <v>170</v>
      </c>
      <c r="D23" s="88" t="s">
        <v>906</v>
      </c>
      <c r="E23" s="88" t="s">
        <v>466</v>
      </c>
      <c r="F23" s="88" t="s">
        <v>467</v>
      </c>
      <c r="G23" s="34">
        <v>2821001</v>
      </c>
      <c r="H23" s="88" t="s">
        <v>36</v>
      </c>
      <c r="I23" s="88" t="s">
        <v>268</v>
      </c>
      <c r="J23" s="88" t="s">
        <v>640</v>
      </c>
      <c r="K23" s="91">
        <v>-31934764.75</v>
      </c>
      <c r="L23" s="92">
        <v>-31934764.75</v>
      </c>
      <c r="M23" s="88">
        <v>-31934764.75</v>
      </c>
      <c r="N23" s="88"/>
      <c r="O23" s="88"/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 t="s">
        <v>470</v>
      </c>
      <c r="V23" s="88" t="s">
        <v>641</v>
      </c>
      <c r="W23" s="88" t="s">
        <v>642</v>
      </c>
    </row>
    <row r="24" spans="1:23" x14ac:dyDescent="0.3">
      <c r="A24" s="30" t="str">
        <f>VLOOKUP(I24,'Table (3)'!$B$3:$C$216,2,FALSE)</f>
        <v>PERCENT REPAIR ALLOWANCE</v>
      </c>
      <c r="B24" s="88">
        <v>50</v>
      </c>
      <c r="C24" s="88">
        <v>170</v>
      </c>
      <c r="D24" s="88" t="s">
        <v>906</v>
      </c>
      <c r="E24" s="88" t="s">
        <v>466</v>
      </c>
      <c r="F24" s="88" t="s">
        <v>467</v>
      </c>
      <c r="G24" s="34">
        <v>2821001</v>
      </c>
      <c r="H24" s="88" t="s">
        <v>507</v>
      </c>
      <c r="I24" s="88" t="s">
        <v>269</v>
      </c>
      <c r="J24" s="88" t="s">
        <v>640</v>
      </c>
      <c r="K24" s="91">
        <v>22896267</v>
      </c>
      <c r="L24" s="92">
        <v>23627481</v>
      </c>
      <c r="M24" s="88">
        <v>22896267</v>
      </c>
      <c r="N24" s="88"/>
      <c r="O24" s="88"/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 t="s">
        <v>470</v>
      </c>
      <c r="V24" s="88" t="s">
        <v>641</v>
      </c>
      <c r="W24" s="88" t="s">
        <v>642</v>
      </c>
    </row>
    <row r="25" spans="1:23" x14ac:dyDescent="0.3">
      <c r="A25" s="30" t="str">
        <f>VLOOKUP(I25,'Table (3)'!$B$3:$C$216,2,FALSE)</f>
        <v>CAPITALIZED RELOCATION COSTS</v>
      </c>
      <c r="B25" s="88">
        <v>50</v>
      </c>
      <c r="C25" s="88">
        <v>170</v>
      </c>
      <c r="D25" s="88" t="s">
        <v>906</v>
      </c>
      <c r="E25" s="88" t="s">
        <v>466</v>
      </c>
      <c r="F25" s="88" t="s">
        <v>467</v>
      </c>
      <c r="G25" s="34">
        <v>2821001</v>
      </c>
      <c r="H25" s="88" t="s">
        <v>85</v>
      </c>
      <c r="I25" s="88" t="s">
        <v>272</v>
      </c>
      <c r="J25" s="88" t="s">
        <v>640</v>
      </c>
      <c r="K25" s="91">
        <v>-12240592.699999999</v>
      </c>
      <c r="L25" s="92">
        <v>-12233098.15</v>
      </c>
      <c r="M25" s="88">
        <v>-12240592.699999999</v>
      </c>
      <c r="N25" s="88"/>
      <c r="O25" s="88"/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 t="s">
        <v>470</v>
      </c>
      <c r="V25" s="88" t="s">
        <v>641</v>
      </c>
      <c r="W25" s="88" t="s">
        <v>642</v>
      </c>
    </row>
    <row r="26" spans="1:23" x14ac:dyDescent="0.3">
      <c r="A26" s="30" t="str">
        <f>VLOOKUP(I26,'Table (3)'!$B$3:$C$216,2,FALSE)</f>
        <v>CAPITALIZED RELOCATION COSTS</v>
      </c>
      <c r="B26" s="88">
        <v>50</v>
      </c>
      <c r="C26" s="88">
        <v>170</v>
      </c>
      <c r="D26" s="88" t="s">
        <v>906</v>
      </c>
      <c r="E26" s="88" t="s">
        <v>466</v>
      </c>
      <c r="F26" s="88" t="s">
        <v>467</v>
      </c>
      <c r="G26" s="34">
        <v>2821001</v>
      </c>
      <c r="H26" s="88" t="s">
        <v>509</v>
      </c>
      <c r="I26" s="88" t="s">
        <v>273</v>
      </c>
      <c r="J26" s="88" t="s">
        <v>640</v>
      </c>
      <c r="K26" s="91">
        <v>2384251</v>
      </c>
      <c r="L26" s="92">
        <v>2769855</v>
      </c>
      <c r="M26" s="88">
        <v>2384251</v>
      </c>
      <c r="N26" s="88"/>
      <c r="O26" s="88"/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 t="s">
        <v>470</v>
      </c>
      <c r="V26" s="88" t="s">
        <v>641</v>
      </c>
      <c r="W26" s="88" t="s">
        <v>642</v>
      </c>
    </row>
    <row r="27" spans="1:23" x14ac:dyDescent="0.3">
      <c r="A27" s="30" t="str">
        <f>VLOOKUP(I27,'Table (3)'!$B$3:$C$216,2,FALSE)</f>
        <v>GAIN ON REACQUIRED DEBT</v>
      </c>
      <c r="B27" s="88">
        <v>50</v>
      </c>
      <c r="C27" s="88">
        <v>170</v>
      </c>
      <c r="D27" s="88" t="s">
        <v>906</v>
      </c>
      <c r="E27" s="88" t="s">
        <v>466</v>
      </c>
      <c r="F27" s="88" t="s">
        <v>467</v>
      </c>
      <c r="G27" s="34">
        <v>2821001</v>
      </c>
      <c r="H27" s="88" t="s">
        <v>129</v>
      </c>
      <c r="I27" s="88" t="s">
        <v>432</v>
      </c>
      <c r="J27" s="88" t="s">
        <v>640</v>
      </c>
      <c r="K27" s="91">
        <v>-442899.09</v>
      </c>
      <c r="L27" s="92">
        <v>-442899.09</v>
      </c>
      <c r="M27" s="88">
        <v>-442899.09</v>
      </c>
      <c r="N27" s="88"/>
      <c r="O27" s="88"/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 t="s">
        <v>470</v>
      </c>
      <c r="V27" s="88" t="s">
        <v>641</v>
      </c>
      <c r="W27" s="88" t="s">
        <v>642</v>
      </c>
    </row>
    <row r="28" spans="1:23" x14ac:dyDescent="0.3">
      <c r="A28" s="30" t="str">
        <f>VLOOKUP(I28,'Table (3)'!$B$3:$C$216,2,FALSE)</f>
        <v>GAIN ON REACQUIRED DEBT</v>
      </c>
      <c r="B28" s="88">
        <v>50</v>
      </c>
      <c r="C28" s="88">
        <v>170</v>
      </c>
      <c r="D28" s="88" t="s">
        <v>906</v>
      </c>
      <c r="E28" s="88" t="s">
        <v>466</v>
      </c>
      <c r="F28" s="88" t="s">
        <v>467</v>
      </c>
      <c r="G28" s="34">
        <v>2821001</v>
      </c>
      <c r="H28" s="88" t="s">
        <v>515</v>
      </c>
      <c r="I28" s="88" t="s">
        <v>433</v>
      </c>
      <c r="J28" s="88" t="s">
        <v>640</v>
      </c>
      <c r="K28" s="91">
        <v>442899.09</v>
      </c>
      <c r="L28" s="92">
        <v>442899.09</v>
      </c>
      <c r="M28" s="88">
        <v>442899.09</v>
      </c>
      <c r="N28" s="88"/>
      <c r="O28" s="88"/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 t="s">
        <v>470</v>
      </c>
      <c r="V28" s="88" t="s">
        <v>641</v>
      </c>
      <c r="W28" s="88" t="s">
        <v>642</v>
      </c>
    </row>
    <row r="29" spans="1:23" x14ac:dyDescent="0.3">
      <c r="A29" s="30" t="str">
        <f>VLOOKUP(I29,'Table (3)'!$B$3:$C$216,2,FALSE)</f>
        <v>BOOK VS. TAX DEPRECIATION</v>
      </c>
      <c r="B29" s="88">
        <v>50</v>
      </c>
      <c r="C29" s="88">
        <v>132</v>
      </c>
      <c r="D29" s="88" t="s">
        <v>910</v>
      </c>
      <c r="E29" s="88" t="s">
        <v>466</v>
      </c>
      <c r="F29" s="88" t="s">
        <v>467</v>
      </c>
      <c r="G29" s="34">
        <v>2821001</v>
      </c>
      <c r="H29" s="88" t="s">
        <v>907</v>
      </c>
      <c r="I29" s="88" t="s">
        <v>144</v>
      </c>
      <c r="J29" s="88" t="s">
        <v>640</v>
      </c>
      <c r="K29" s="91">
        <v>-2452.35</v>
      </c>
      <c r="L29" s="92">
        <v>-1810.45</v>
      </c>
      <c r="M29" s="88">
        <v>-2452.35</v>
      </c>
      <c r="N29" s="88"/>
      <c r="O29" s="88"/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 t="s">
        <v>470</v>
      </c>
      <c r="V29" s="88" t="s">
        <v>641</v>
      </c>
      <c r="W29" s="88" t="s">
        <v>642</v>
      </c>
    </row>
    <row r="30" spans="1:23" x14ac:dyDescent="0.3">
      <c r="A30" s="30" t="str">
        <f>VLOOKUP(I30,'Table (3)'!$B$3:$C$216,2,FALSE)</f>
        <v>BOOK VS. TAX DEPRECIATION</v>
      </c>
      <c r="B30" s="88">
        <v>50</v>
      </c>
      <c r="C30" s="88">
        <v>132</v>
      </c>
      <c r="D30" s="88" t="s">
        <v>910</v>
      </c>
      <c r="E30" s="88" t="s">
        <v>466</v>
      </c>
      <c r="F30" s="88" t="s">
        <v>467</v>
      </c>
      <c r="G30" s="34">
        <v>2821001</v>
      </c>
      <c r="H30" s="88" t="s">
        <v>908</v>
      </c>
      <c r="I30" s="88" t="s">
        <v>145</v>
      </c>
      <c r="J30" s="88" t="s">
        <v>640</v>
      </c>
      <c r="K30" s="91">
        <v>-822</v>
      </c>
      <c r="L30" s="92">
        <v>-563</v>
      </c>
      <c r="M30" s="88">
        <v>-822</v>
      </c>
      <c r="N30" s="88"/>
      <c r="O30" s="88"/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 t="s">
        <v>470</v>
      </c>
      <c r="V30" s="88" t="s">
        <v>641</v>
      </c>
      <c r="W30" s="88" t="s">
        <v>642</v>
      </c>
    </row>
    <row r="31" spans="1:23" x14ac:dyDescent="0.3">
      <c r="A31" s="30" t="str">
        <f>VLOOKUP(I31,'Table (3)'!$B$3:$C$216,2,FALSE)</f>
        <v>FIT % RATE CHANGE-LD</v>
      </c>
      <c r="B31" s="88">
        <v>50</v>
      </c>
      <c r="C31" s="88">
        <v>132</v>
      </c>
      <c r="D31" s="88" t="s">
        <v>910</v>
      </c>
      <c r="E31" s="88" t="s">
        <v>466</v>
      </c>
      <c r="F31" s="88" t="s">
        <v>467</v>
      </c>
      <c r="G31" s="34">
        <v>2821001</v>
      </c>
      <c r="H31" s="88" t="s">
        <v>909</v>
      </c>
      <c r="I31" s="88" t="s">
        <v>146</v>
      </c>
      <c r="J31" s="88" t="s">
        <v>640</v>
      </c>
      <c r="K31" s="91">
        <v>23541</v>
      </c>
      <c r="L31" s="92">
        <v>23541</v>
      </c>
      <c r="M31" s="88">
        <v>23541</v>
      </c>
      <c r="N31" s="88"/>
      <c r="O31" s="88"/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 t="s">
        <v>470</v>
      </c>
      <c r="V31" s="88" t="s">
        <v>641</v>
      </c>
      <c r="W31" s="88" t="s">
        <v>642</v>
      </c>
    </row>
    <row r="32" spans="1:23" x14ac:dyDescent="0.3">
      <c r="A32" s="30" t="str">
        <f>VLOOKUP(I32,'Table (3)'!$B$3:$C$216,2,FALSE)</f>
        <v>BOOK VS. TAX DEPRECIATION</v>
      </c>
      <c r="B32" s="88">
        <v>50</v>
      </c>
      <c r="C32" s="88">
        <v>132</v>
      </c>
      <c r="D32" s="88" t="s">
        <v>910</v>
      </c>
      <c r="E32" s="88" t="s">
        <v>466</v>
      </c>
      <c r="F32" s="88" t="s">
        <v>467</v>
      </c>
      <c r="G32" s="34">
        <v>2821001</v>
      </c>
      <c r="H32" s="88" t="s">
        <v>911</v>
      </c>
      <c r="I32" s="88" t="s">
        <v>148</v>
      </c>
      <c r="J32" s="88" t="s">
        <v>640</v>
      </c>
      <c r="K32" s="91">
        <v>-17451.900000000001</v>
      </c>
      <c r="L32" s="92">
        <v>-15354</v>
      </c>
      <c r="M32" s="88">
        <v>-17451.900000000001</v>
      </c>
      <c r="N32" s="88"/>
      <c r="O32" s="88"/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 t="s">
        <v>470</v>
      </c>
      <c r="V32" s="88" t="s">
        <v>641</v>
      </c>
      <c r="W32" s="88" t="s">
        <v>642</v>
      </c>
    </row>
    <row r="33" spans="1:23" x14ac:dyDescent="0.3">
      <c r="A33" s="30" t="str">
        <f>VLOOKUP(I33,'Table (3)'!$B$3:$C$216,2,FALSE)</f>
        <v>BOOK VS. TAX DEPRECIATION</v>
      </c>
      <c r="B33" s="88">
        <v>50</v>
      </c>
      <c r="C33" s="88">
        <v>132</v>
      </c>
      <c r="D33" s="88" t="s">
        <v>910</v>
      </c>
      <c r="E33" s="88" t="s">
        <v>466</v>
      </c>
      <c r="F33" s="88" t="s">
        <v>467</v>
      </c>
      <c r="G33" s="34">
        <v>2821001</v>
      </c>
      <c r="H33" s="88" t="s">
        <v>912</v>
      </c>
      <c r="I33" s="88" t="s">
        <v>149</v>
      </c>
      <c r="J33" s="88" t="s">
        <v>640</v>
      </c>
      <c r="K33" s="91">
        <v>-1418</v>
      </c>
      <c r="L33" s="92">
        <v>-1281</v>
      </c>
      <c r="M33" s="88">
        <v>-1418</v>
      </c>
      <c r="N33" s="88"/>
      <c r="O33" s="88"/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 t="s">
        <v>470</v>
      </c>
      <c r="V33" s="88" t="s">
        <v>641</v>
      </c>
      <c r="W33" s="88" t="s">
        <v>642</v>
      </c>
    </row>
    <row r="34" spans="1:23" x14ac:dyDescent="0.3">
      <c r="A34" s="30" t="str">
        <f>VLOOKUP(I34,'Table (3)'!$B$3:$C$216,2,FALSE)</f>
        <v>BOOK VS. TAX DEPRECIATION</v>
      </c>
      <c r="B34" s="88">
        <v>50</v>
      </c>
      <c r="C34" s="88">
        <v>132</v>
      </c>
      <c r="D34" s="88" t="s">
        <v>910</v>
      </c>
      <c r="E34" s="88" t="s">
        <v>466</v>
      </c>
      <c r="F34" s="88" t="s">
        <v>467</v>
      </c>
      <c r="G34" s="34">
        <v>2821001</v>
      </c>
      <c r="H34" s="88" t="s">
        <v>477</v>
      </c>
      <c r="I34" s="88" t="s">
        <v>150</v>
      </c>
      <c r="J34" s="88" t="s">
        <v>640</v>
      </c>
      <c r="K34" s="91">
        <v>-39048942.350000001</v>
      </c>
      <c r="L34" s="92">
        <v>-41644921.93</v>
      </c>
      <c r="M34" s="88">
        <v>-39048942.350000001</v>
      </c>
      <c r="N34" s="88"/>
      <c r="O34" s="88"/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 t="s">
        <v>470</v>
      </c>
      <c r="V34" s="88" t="s">
        <v>641</v>
      </c>
      <c r="W34" s="88" t="s">
        <v>642</v>
      </c>
    </row>
    <row r="35" spans="1:23" x14ac:dyDescent="0.3">
      <c r="A35" s="30" t="str">
        <f>VLOOKUP(I35,'Table (3)'!$B$3:$C$216,2,FALSE)</f>
        <v>BOOK VS. TAX DEPRECIATION</v>
      </c>
      <c r="B35" s="88">
        <v>50</v>
      </c>
      <c r="C35" s="88">
        <v>132</v>
      </c>
      <c r="D35" s="88" t="s">
        <v>910</v>
      </c>
      <c r="E35" s="88" t="s">
        <v>466</v>
      </c>
      <c r="F35" s="88" t="s">
        <v>467</v>
      </c>
      <c r="G35" s="34">
        <v>2821001</v>
      </c>
      <c r="H35" s="88" t="s">
        <v>478</v>
      </c>
      <c r="I35" s="88" t="s">
        <v>151</v>
      </c>
      <c r="J35" s="88" t="s">
        <v>640</v>
      </c>
      <c r="K35" s="91">
        <v>-9721</v>
      </c>
      <c r="L35" s="92">
        <v>-1341</v>
      </c>
      <c r="M35" s="88">
        <v>-9721</v>
      </c>
      <c r="N35" s="88"/>
      <c r="O35" s="88"/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 t="s">
        <v>470</v>
      </c>
      <c r="V35" s="88" t="s">
        <v>641</v>
      </c>
      <c r="W35" s="88" t="s">
        <v>642</v>
      </c>
    </row>
    <row r="36" spans="1:23" x14ac:dyDescent="0.3">
      <c r="A36" s="30" t="str">
        <f>VLOOKUP(I36,'Table (3)'!$B$3:$C$216,2,FALSE)</f>
        <v>BOOK VS. TAX DEPRECIATION</v>
      </c>
      <c r="B36" s="88">
        <v>50</v>
      </c>
      <c r="C36" s="88">
        <v>132</v>
      </c>
      <c r="D36" s="88" t="s">
        <v>910</v>
      </c>
      <c r="E36" s="88" t="s">
        <v>466</v>
      </c>
      <c r="F36" s="88" t="s">
        <v>467</v>
      </c>
      <c r="G36" s="34">
        <v>2821001</v>
      </c>
      <c r="H36" s="88" t="s">
        <v>153</v>
      </c>
      <c r="I36" s="88" t="s">
        <v>152</v>
      </c>
      <c r="J36" s="88" t="s">
        <v>640</v>
      </c>
      <c r="K36" s="91">
        <v>-1162302.1499999999</v>
      </c>
      <c r="L36" s="92">
        <v>-1162302.1499999999</v>
      </c>
      <c r="M36" s="88">
        <v>-1162302.1499999999</v>
      </c>
      <c r="N36" s="88"/>
      <c r="O36" s="88"/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 t="s">
        <v>470</v>
      </c>
      <c r="V36" s="88" t="s">
        <v>641</v>
      </c>
      <c r="W36" s="88" t="s">
        <v>642</v>
      </c>
    </row>
    <row r="37" spans="1:23" x14ac:dyDescent="0.3">
      <c r="A37" s="30" t="str">
        <f>VLOOKUP(I37,'Table (3)'!$B$3:$C$216,2,FALSE)</f>
        <v>CAPD INTEREST - SECTION 481(a) - CHANGE IN METHD</v>
      </c>
      <c r="B37" s="88">
        <v>50</v>
      </c>
      <c r="C37" s="88">
        <v>132</v>
      </c>
      <c r="D37" s="88" t="s">
        <v>910</v>
      </c>
      <c r="E37" s="88" t="s">
        <v>466</v>
      </c>
      <c r="F37" s="88" t="s">
        <v>467</v>
      </c>
      <c r="G37" s="34">
        <v>2821001</v>
      </c>
      <c r="H37" s="88" t="s">
        <v>83</v>
      </c>
      <c r="I37" s="88" t="s">
        <v>154</v>
      </c>
      <c r="J37" s="88" t="s">
        <v>640</v>
      </c>
      <c r="K37" s="91">
        <v>-6058.15</v>
      </c>
      <c r="L37" s="92">
        <v>-3710.35</v>
      </c>
      <c r="M37" s="88">
        <v>-6058.15</v>
      </c>
      <c r="N37" s="88"/>
      <c r="O37" s="88"/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 t="s">
        <v>470</v>
      </c>
      <c r="V37" s="88" t="s">
        <v>641</v>
      </c>
      <c r="W37" s="88" t="s">
        <v>642</v>
      </c>
    </row>
    <row r="38" spans="1:23" x14ac:dyDescent="0.3">
      <c r="A38" s="30" t="str">
        <f>VLOOKUP(I38,'Table (3)'!$B$3:$C$216,2,FALSE)</f>
        <v>R &amp; D DEDUCTION - SECTION 174</v>
      </c>
      <c r="B38" s="88">
        <v>50</v>
      </c>
      <c r="C38" s="88">
        <v>132</v>
      </c>
      <c r="D38" s="88" t="s">
        <v>910</v>
      </c>
      <c r="E38" s="88" t="s">
        <v>466</v>
      </c>
      <c r="F38" s="88" t="s">
        <v>467</v>
      </c>
      <c r="G38" s="34">
        <v>2821001</v>
      </c>
      <c r="H38" s="88" t="s">
        <v>481</v>
      </c>
      <c r="I38" s="88" t="s">
        <v>160</v>
      </c>
      <c r="J38" s="88" t="s">
        <v>640</v>
      </c>
      <c r="K38" s="91">
        <v>-3340979.6</v>
      </c>
      <c r="L38" s="92">
        <v>-3340979.6</v>
      </c>
      <c r="M38" s="88">
        <v>-3340979.6</v>
      </c>
      <c r="N38" s="88"/>
      <c r="O38" s="88"/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 t="s">
        <v>470</v>
      </c>
      <c r="V38" s="88" t="s">
        <v>641</v>
      </c>
      <c r="W38" s="88" t="s">
        <v>642</v>
      </c>
    </row>
    <row r="39" spans="1:23" x14ac:dyDescent="0.3">
      <c r="A39" s="30" t="str">
        <f>VLOOKUP(I39,'Table (3)'!$B$3:$C$216,2,FALSE)</f>
        <v>BOOK VS. TAX DEPRECIATION</v>
      </c>
      <c r="B39" s="88">
        <v>50</v>
      </c>
      <c r="C39" s="88">
        <v>132</v>
      </c>
      <c r="D39" s="88" t="s">
        <v>910</v>
      </c>
      <c r="E39" s="88" t="s">
        <v>466</v>
      </c>
      <c r="F39" s="88" t="s">
        <v>467</v>
      </c>
      <c r="G39" s="34">
        <v>2821001</v>
      </c>
      <c r="H39" s="88" t="s">
        <v>913</v>
      </c>
      <c r="I39" s="88" t="s">
        <v>161</v>
      </c>
      <c r="J39" s="88" t="s">
        <v>640</v>
      </c>
      <c r="K39" s="91">
        <v>-23630142.050000001</v>
      </c>
      <c r="L39" s="92">
        <v>-18366437.449999999</v>
      </c>
      <c r="M39" s="88">
        <v>-23630142.050000001</v>
      </c>
      <c r="N39" s="88"/>
      <c r="O39" s="88"/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 t="s">
        <v>470</v>
      </c>
      <c r="V39" s="88" t="s">
        <v>641</v>
      </c>
      <c r="W39" s="88" t="s">
        <v>642</v>
      </c>
    </row>
    <row r="40" spans="1:23" x14ac:dyDescent="0.3">
      <c r="A40" s="30" t="str">
        <f>VLOOKUP(I40,'Table (3)'!$B$3:$C$216,2,FALSE)</f>
        <v>BOOK VS. TAX DEPRECIATION</v>
      </c>
      <c r="B40" s="88">
        <v>50</v>
      </c>
      <c r="C40" s="88">
        <v>132</v>
      </c>
      <c r="D40" s="88" t="s">
        <v>910</v>
      </c>
      <c r="E40" s="88" t="s">
        <v>466</v>
      </c>
      <c r="F40" s="88" t="s">
        <v>467</v>
      </c>
      <c r="G40" s="34">
        <v>2821001</v>
      </c>
      <c r="H40" s="88" t="s">
        <v>914</v>
      </c>
      <c r="I40" s="88" t="s">
        <v>162</v>
      </c>
      <c r="J40" s="88" t="s">
        <v>640</v>
      </c>
      <c r="K40" s="91">
        <v>-916227</v>
      </c>
      <c r="L40" s="92">
        <v>-673095</v>
      </c>
      <c r="M40" s="88">
        <v>-916227</v>
      </c>
      <c r="N40" s="88"/>
      <c r="O40" s="88"/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 t="s">
        <v>470</v>
      </c>
      <c r="V40" s="88" t="s">
        <v>641</v>
      </c>
      <c r="W40" s="88" t="s">
        <v>642</v>
      </c>
    </row>
    <row r="41" spans="1:23" x14ac:dyDescent="0.3">
      <c r="A41" s="30" t="str">
        <f>VLOOKUP(I41,'Table (3)'!$B$3:$C$216,2,FALSE)</f>
        <v>BOOK VS. TAX DEPRECIATION</v>
      </c>
      <c r="B41" s="88">
        <v>50</v>
      </c>
      <c r="C41" s="88">
        <v>132</v>
      </c>
      <c r="D41" s="88" t="s">
        <v>910</v>
      </c>
      <c r="E41" s="88" t="s">
        <v>466</v>
      </c>
      <c r="F41" s="88" t="s">
        <v>467</v>
      </c>
      <c r="G41" s="34">
        <v>2821001</v>
      </c>
      <c r="H41" s="88" t="s">
        <v>915</v>
      </c>
      <c r="I41" s="88" t="s">
        <v>163</v>
      </c>
      <c r="J41" s="88" t="s">
        <v>640</v>
      </c>
      <c r="K41" s="91">
        <v>-4718674.2</v>
      </c>
      <c r="L41" s="92">
        <v>-3787805.1</v>
      </c>
      <c r="M41" s="88">
        <v>-4718674.2</v>
      </c>
      <c r="N41" s="88"/>
      <c r="O41" s="88"/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 t="s">
        <v>470</v>
      </c>
      <c r="V41" s="88" t="s">
        <v>641</v>
      </c>
      <c r="W41" s="88" t="s">
        <v>642</v>
      </c>
    </row>
    <row r="42" spans="1:23" x14ac:dyDescent="0.3">
      <c r="A42" s="30" t="str">
        <f>VLOOKUP(I42,'Table (3)'!$B$3:$C$216,2,FALSE)</f>
        <v>BOOK VS. TAX DEPRECIATION</v>
      </c>
      <c r="B42" s="88">
        <v>50</v>
      </c>
      <c r="C42" s="88">
        <v>132</v>
      </c>
      <c r="D42" s="88" t="s">
        <v>910</v>
      </c>
      <c r="E42" s="88" t="s">
        <v>466</v>
      </c>
      <c r="F42" s="88" t="s">
        <v>467</v>
      </c>
      <c r="G42" s="34">
        <v>2821001</v>
      </c>
      <c r="H42" s="88" t="s">
        <v>916</v>
      </c>
      <c r="I42" s="88" t="s">
        <v>164</v>
      </c>
      <c r="J42" s="88" t="s">
        <v>640</v>
      </c>
      <c r="K42" s="91">
        <v>14930</v>
      </c>
      <c r="L42" s="92">
        <v>11504</v>
      </c>
      <c r="M42" s="88">
        <v>14930</v>
      </c>
      <c r="N42" s="88"/>
      <c r="O42" s="88"/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 t="s">
        <v>470</v>
      </c>
      <c r="V42" s="88" t="s">
        <v>641</v>
      </c>
      <c r="W42" s="88" t="s">
        <v>642</v>
      </c>
    </row>
    <row r="43" spans="1:23" x14ac:dyDescent="0.3">
      <c r="A43" s="30" t="str">
        <f>VLOOKUP(I43,'Table (3)'!$B$3:$C$216,2,FALSE)</f>
        <v>BOOK VS. TAX DEPRECIATION</v>
      </c>
      <c r="B43" s="88">
        <v>50</v>
      </c>
      <c r="C43" s="88">
        <v>132</v>
      </c>
      <c r="D43" s="88" t="s">
        <v>910</v>
      </c>
      <c r="E43" s="88" t="s">
        <v>466</v>
      </c>
      <c r="F43" s="88" t="s">
        <v>467</v>
      </c>
      <c r="G43" s="34">
        <v>2821001</v>
      </c>
      <c r="H43" s="88" t="s">
        <v>917</v>
      </c>
      <c r="I43" s="88" t="s">
        <v>165</v>
      </c>
      <c r="J43" s="88" t="s">
        <v>640</v>
      </c>
      <c r="K43" s="91">
        <v>-11445252.9</v>
      </c>
      <c r="L43" s="92">
        <v>-14238906.35</v>
      </c>
      <c r="M43" s="88">
        <v>-11445252.9</v>
      </c>
      <c r="N43" s="88"/>
      <c r="O43" s="88"/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 t="s">
        <v>470</v>
      </c>
      <c r="V43" s="88" t="s">
        <v>641</v>
      </c>
      <c r="W43" s="88" t="s">
        <v>642</v>
      </c>
    </row>
    <row r="44" spans="1:23" x14ac:dyDescent="0.3">
      <c r="A44" s="30" t="str">
        <f>VLOOKUP(I44,'Table (3)'!$B$3:$C$216,2,FALSE)</f>
        <v>BOOK VS. TAX DEPRECIATION</v>
      </c>
      <c r="B44" s="88">
        <v>50</v>
      </c>
      <c r="C44" s="88">
        <v>132</v>
      </c>
      <c r="D44" s="88" t="s">
        <v>910</v>
      </c>
      <c r="E44" s="88" t="s">
        <v>466</v>
      </c>
      <c r="F44" s="88" t="s">
        <v>467</v>
      </c>
      <c r="G44" s="34">
        <v>2821001</v>
      </c>
      <c r="H44" s="88" t="s">
        <v>918</v>
      </c>
      <c r="I44" s="88" t="s">
        <v>166</v>
      </c>
      <c r="J44" s="88" t="s">
        <v>640</v>
      </c>
      <c r="K44" s="91">
        <v>-12456</v>
      </c>
      <c r="L44" s="92">
        <v>-10117</v>
      </c>
      <c r="M44" s="88">
        <v>-12456</v>
      </c>
      <c r="N44" s="88"/>
      <c r="O44" s="88"/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 t="s">
        <v>470</v>
      </c>
      <c r="V44" s="88" t="s">
        <v>641</v>
      </c>
      <c r="W44" s="88" t="s">
        <v>642</v>
      </c>
    </row>
    <row r="45" spans="1:23" x14ac:dyDescent="0.3">
      <c r="A45" s="30" t="str">
        <f>VLOOKUP(I45,'Table (3)'!$B$3:$C$216,2,FALSE)</f>
        <v>BOOK VS. TAX DEPRECIATION</v>
      </c>
      <c r="B45" s="88">
        <v>50</v>
      </c>
      <c r="C45" s="88">
        <v>132</v>
      </c>
      <c r="D45" s="88" t="s">
        <v>910</v>
      </c>
      <c r="E45" s="88" t="s">
        <v>466</v>
      </c>
      <c r="F45" s="88" t="s">
        <v>467</v>
      </c>
      <c r="G45" s="34">
        <v>2821001</v>
      </c>
      <c r="H45" s="88" t="s">
        <v>919</v>
      </c>
      <c r="I45" s="88" t="s">
        <v>167</v>
      </c>
      <c r="J45" s="88" t="s">
        <v>640</v>
      </c>
      <c r="K45" s="91">
        <v>-4379594.8</v>
      </c>
      <c r="L45" s="92">
        <v>-4170114.9</v>
      </c>
      <c r="M45" s="88">
        <v>-4379594.8</v>
      </c>
      <c r="N45" s="88"/>
      <c r="O45" s="88"/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 t="s">
        <v>470</v>
      </c>
      <c r="V45" s="88" t="s">
        <v>641</v>
      </c>
      <c r="W45" s="88" t="s">
        <v>642</v>
      </c>
    </row>
    <row r="46" spans="1:23" x14ac:dyDescent="0.3">
      <c r="A46" s="30" t="str">
        <f>VLOOKUP(I46,'Table (3)'!$B$3:$C$216,2,FALSE)</f>
        <v>BK PLANT IN SERVICE-SFAS 143-ARO</v>
      </c>
      <c r="B46" s="88">
        <v>50</v>
      </c>
      <c r="C46" s="88">
        <v>132</v>
      </c>
      <c r="D46" s="88" t="s">
        <v>910</v>
      </c>
      <c r="E46" s="88" t="s">
        <v>466</v>
      </c>
      <c r="F46" s="88" t="s">
        <v>467</v>
      </c>
      <c r="G46" s="34">
        <v>2821001</v>
      </c>
      <c r="H46" s="88" t="s">
        <v>65</v>
      </c>
      <c r="I46" s="88" t="s">
        <v>168</v>
      </c>
      <c r="J46" s="88" t="s">
        <v>640</v>
      </c>
      <c r="K46" s="91">
        <v>-23432191.579999998</v>
      </c>
      <c r="L46" s="92">
        <v>-14266287.189999999</v>
      </c>
      <c r="M46" s="88">
        <v>-23432191.579999998</v>
      </c>
      <c r="N46" s="88"/>
      <c r="O46" s="88"/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 t="s">
        <v>470</v>
      </c>
      <c r="V46" s="88" t="s">
        <v>641</v>
      </c>
      <c r="W46" s="88" t="s">
        <v>642</v>
      </c>
    </row>
    <row r="47" spans="1:23" x14ac:dyDescent="0.3">
      <c r="A47" s="30" t="str">
        <f>VLOOKUP(I47,'Table (3)'!$B$3:$C$216,2,FALSE)</f>
        <v>GAIN/LOSS ON ACRS/MACRS PROPERTY</v>
      </c>
      <c r="B47" s="88">
        <v>50</v>
      </c>
      <c r="C47" s="88">
        <v>132</v>
      </c>
      <c r="D47" s="88" t="s">
        <v>910</v>
      </c>
      <c r="E47" s="88" t="s">
        <v>466</v>
      </c>
      <c r="F47" s="88" t="s">
        <v>467</v>
      </c>
      <c r="G47" s="34">
        <v>2821001</v>
      </c>
      <c r="H47" s="88" t="s">
        <v>98</v>
      </c>
      <c r="I47" s="88" t="s">
        <v>170</v>
      </c>
      <c r="J47" s="88" t="s">
        <v>640</v>
      </c>
      <c r="K47" s="91">
        <v>-14494319.6</v>
      </c>
      <c r="L47" s="92">
        <v>-36752726.399999999</v>
      </c>
      <c r="M47" s="88">
        <v>-14494319.6</v>
      </c>
      <c r="N47" s="88"/>
      <c r="O47" s="88"/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 t="s">
        <v>470</v>
      </c>
      <c r="V47" s="88" t="s">
        <v>641</v>
      </c>
      <c r="W47" s="88" t="s">
        <v>642</v>
      </c>
    </row>
    <row r="48" spans="1:23" x14ac:dyDescent="0.3">
      <c r="A48" s="30" t="str">
        <f>VLOOKUP(I48,'Table (3)'!$B$3:$C$216,2,FALSE)</f>
        <v>GAIN/LOSS ON ACRS/MACRS PROPERTY</v>
      </c>
      <c r="B48" s="88">
        <v>50</v>
      </c>
      <c r="C48" s="88">
        <v>132</v>
      </c>
      <c r="D48" s="88" t="s">
        <v>910</v>
      </c>
      <c r="E48" s="88" t="s">
        <v>466</v>
      </c>
      <c r="F48" s="88" t="s">
        <v>467</v>
      </c>
      <c r="G48" s="34">
        <v>2821001</v>
      </c>
      <c r="H48" s="88" t="s">
        <v>489</v>
      </c>
      <c r="I48" s="88" t="s">
        <v>171</v>
      </c>
      <c r="J48" s="88" t="s">
        <v>640</v>
      </c>
      <c r="K48" s="91">
        <v>7288839</v>
      </c>
      <c r="L48" s="92">
        <v>8884899</v>
      </c>
      <c r="M48" s="88">
        <v>7288839</v>
      </c>
      <c r="N48" s="88"/>
      <c r="O48" s="88"/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 t="s">
        <v>470</v>
      </c>
      <c r="V48" s="88" t="s">
        <v>641</v>
      </c>
      <c r="W48" s="88" t="s">
        <v>642</v>
      </c>
    </row>
    <row r="49" spans="1:23" x14ac:dyDescent="0.3">
      <c r="A49" s="30" t="str">
        <f>VLOOKUP(I49,'Table (3)'!$B$3:$C$216,2,FALSE)</f>
        <v>GAIN/LOSS ON ACRS/MACRS-BK/TX UNIT PROP</v>
      </c>
      <c r="B49" s="88">
        <v>50</v>
      </c>
      <c r="C49" s="88">
        <v>132</v>
      </c>
      <c r="D49" s="88" t="s">
        <v>910</v>
      </c>
      <c r="E49" s="88" t="s">
        <v>466</v>
      </c>
      <c r="F49" s="88" t="s">
        <v>467</v>
      </c>
      <c r="G49" s="34">
        <v>2821001</v>
      </c>
      <c r="H49" s="88" t="s">
        <v>490</v>
      </c>
      <c r="I49" s="88" t="s">
        <v>172</v>
      </c>
      <c r="J49" s="88" t="s">
        <v>640</v>
      </c>
      <c r="K49" s="91">
        <v>2309472.4700000002</v>
      </c>
      <c r="L49" s="92">
        <v>2074089.42</v>
      </c>
      <c r="M49" s="88">
        <v>2309472.4700000002</v>
      </c>
      <c r="N49" s="88"/>
      <c r="O49" s="88"/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 t="s">
        <v>470</v>
      </c>
      <c r="V49" s="88" t="s">
        <v>641</v>
      </c>
      <c r="W49" s="88" t="s">
        <v>642</v>
      </c>
    </row>
    <row r="50" spans="1:23" x14ac:dyDescent="0.3">
      <c r="A50" s="30" t="str">
        <f>VLOOKUP(I50,'Table (3)'!$B$3:$C$216,2,FALSE)</f>
        <v>TAX LOSS ON PLANT RETIREMENTS</v>
      </c>
      <c r="B50" s="88">
        <v>50</v>
      </c>
      <c r="C50" s="88">
        <v>132</v>
      </c>
      <c r="D50" s="88" t="s">
        <v>910</v>
      </c>
      <c r="E50" s="88" t="s">
        <v>466</v>
      </c>
      <c r="F50" s="88" t="s">
        <v>467</v>
      </c>
      <c r="G50" s="34">
        <v>2821001</v>
      </c>
      <c r="H50" s="88" t="s">
        <v>920</v>
      </c>
      <c r="I50" s="88" t="s">
        <v>921</v>
      </c>
      <c r="J50" s="88" t="s">
        <v>640</v>
      </c>
      <c r="K50" s="91">
        <v>-23245532.059999999</v>
      </c>
      <c r="L50" s="92">
        <v>-23058620.510000002</v>
      </c>
      <c r="M50" s="88">
        <v>-23245532.059999999</v>
      </c>
      <c r="N50" s="88"/>
      <c r="O50" s="88"/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 t="s">
        <v>470</v>
      </c>
      <c r="V50" s="88" t="s">
        <v>641</v>
      </c>
      <c r="W50" s="88" t="s">
        <v>642</v>
      </c>
    </row>
    <row r="51" spans="1:23" x14ac:dyDescent="0.3">
      <c r="A51" s="30" t="str">
        <f>VLOOKUP(I51,'Table (3)'!$B$3:$C$216,2,FALSE)</f>
        <v>ABFUDC</v>
      </c>
      <c r="B51" s="88">
        <v>50</v>
      </c>
      <c r="C51" s="88">
        <v>132</v>
      </c>
      <c r="D51" s="88" t="s">
        <v>910</v>
      </c>
      <c r="E51" s="88" t="s">
        <v>466</v>
      </c>
      <c r="F51" s="88" t="s">
        <v>467</v>
      </c>
      <c r="G51" s="34">
        <v>2821001</v>
      </c>
      <c r="H51" s="88" t="s">
        <v>31</v>
      </c>
      <c r="I51" s="88" t="s">
        <v>174</v>
      </c>
      <c r="J51" s="88" t="s">
        <v>640</v>
      </c>
      <c r="K51" s="91">
        <v>-7494728.1200000001</v>
      </c>
      <c r="L51" s="92">
        <v>-7888630.4699999997</v>
      </c>
      <c r="M51" s="88">
        <v>-7494728.1200000001</v>
      </c>
      <c r="N51" s="88"/>
      <c r="O51" s="88"/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 t="s">
        <v>470</v>
      </c>
      <c r="V51" s="88" t="s">
        <v>641</v>
      </c>
      <c r="W51" s="88" t="s">
        <v>642</v>
      </c>
    </row>
    <row r="52" spans="1:23" x14ac:dyDescent="0.3">
      <c r="A52" s="30" t="str">
        <f>VLOOKUP(I52,'Table (3)'!$B$3:$C$216,2,FALSE)</f>
        <v>ABFUDC</v>
      </c>
      <c r="B52" s="88">
        <v>50</v>
      </c>
      <c r="C52" s="88">
        <v>132</v>
      </c>
      <c r="D52" s="88" t="s">
        <v>910</v>
      </c>
      <c r="E52" s="88" t="s">
        <v>466</v>
      </c>
      <c r="F52" s="88" t="s">
        <v>467</v>
      </c>
      <c r="G52" s="34">
        <v>2821001</v>
      </c>
      <c r="H52" s="88" t="s">
        <v>491</v>
      </c>
      <c r="I52" s="88" t="s">
        <v>175</v>
      </c>
      <c r="J52" s="88" t="s">
        <v>640</v>
      </c>
      <c r="K52" s="91">
        <v>3410707</v>
      </c>
      <c r="L52" s="92">
        <v>3642484</v>
      </c>
      <c r="M52" s="88">
        <v>3410707</v>
      </c>
      <c r="N52" s="88"/>
      <c r="O52" s="88"/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 t="s">
        <v>470</v>
      </c>
      <c r="V52" s="88" t="s">
        <v>641</v>
      </c>
      <c r="W52" s="88" t="s">
        <v>642</v>
      </c>
    </row>
    <row r="53" spans="1:23" x14ac:dyDescent="0.3">
      <c r="A53" s="30" t="str">
        <f>VLOOKUP(I53,'Table (3)'!$B$3:$C$216,2,FALSE)</f>
        <v>ABFUDC - ROCKPORT SPARE PARTS</v>
      </c>
      <c r="B53" s="88">
        <v>50</v>
      </c>
      <c r="C53" s="88">
        <v>132</v>
      </c>
      <c r="D53" s="88" t="s">
        <v>910</v>
      </c>
      <c r="E53" s="88" t="s">
        <v>466</v>
      </c>
      <c r="F53" s="88" t="s">
        <v>467</v>
      </c>
      <c r="G53" s="34">
        <v>2821001</v>
      </c>
      <c r="H53" s="88" t="s">
        <v>922</v>
      </c>
      <c r="I53" s="88" t="s">
        <v>179</v>
      </c>
      <c r="J53" s="88" t="s">
        <v>640</v>
      </c>
      <c r="K53" s="91">
        <v>-1971237</v>
      </c>
      <c r="L53" s="92">
        <v>-1971237</v>
      </c>
      <c r="M53" s="88">
        <v>-1971237</v>
      </c>
      <c r="N53" s="88"/>
      <c r="O53" s="88"/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 t="s">
        <v>470</v>
      </c>
      <c r="V53" s="88" t="s">
        <v>641</v>
      </c>
      <c r="W53" s="88" t="s">
        <v>642</v>
      </c>
    </row>
    <row r="54" spans="1:23" x14ac:dyDescent="0.3">
      <c r="A54" s="30" t="str">
        <f>VLOOKUP(I54,'Table (3)'!$B$3:$C$216,2,FALSE)</f>
        <v>ABFUDC - ROCKPORT SPARE PARTS</v>
      </c>
      <c r="B54" s="88">
        <v>50</v>
      </c>
      <c r="C54" s="88">
        <v>132</v>
      </c>
      <c r="D54" s="88" t="s">
        <v>910</v>
      </c>
      <c r="E54" s="88" t="s">
        <v>466</v>
      </c>
      <c r="F54" s="88" t="s">
        <v>467</v>
      </c>
      <c r="G54" s="34">
        <v>2821001</v>
      </c>
      <c r="H54" s="88" t="s">
        <v>923</v>
      </c>
      <c r="I54" s="88" t="s">
        <v>181</v>
      </c>
      <c r="J54" s="88" t="s">
        <v>640</v>
      </c>
      <c r="K54" s="91">
        <v>1971237</v>
      </c>
      <c r="L54" s="92">
        <v>1971237</v>
      </c>
      <c r="M54" s="88">
        <v>1971237</v>
      </c>
      <c r="N54" s="88"/>
      <c r="O54" s="88"/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 t="s">
        <v>470</v>
      </c>
      <c r="V54" s="88" t="s">
        <v>641</v>
      </c>
      <c r="W54" s="88" t="s">
        <v>642</v>
      </c>
    </row>
    <row r="55" spans="1:23" x14ac:dyDescent="0.3">
      <c r="A55" s="30" t="str">
        <f>VLOOKUP(I55,'Table (3)'!$B$3:$C$216,2,FALSE)</f>
        <v>ABFUDC - ROCKPORT UNIT 1</v>
      </c>
      <c r="B55" s="88">
        <v>50</v>
      </c>
      <c r="C55" s="88">
        <v>132</v>
      </c>
      <c r="D55" s="88" t="s">
        <v>910</v>
      </c>
      <c r="E55" s="88" t="s">
        <v>466</v>
      </c>
      <c r="F55" s="88" t="s">
        <v>467</v>
      </c>
      <c r="G55" s="34">
        <v>2821001</v>
      </c>
      <c r="H55" s="88" t="s">
        <v>924</v>
      </c>
      <c r="I55" s="88" t="s">
        <v>185</v>
      </c>
      <c r="J55" s="88" t="s">
        <v>640</v>
      </c>
      <c r="K55" s="91">
        <v>-33810646</v>
      </c>
      <c r="L55" s="92">
        <v>-33810646</v>
      </c>
      <c r="M55" s="88">
        <v>-33810646</v>
      </c>
      <c r="N55" s="88"/>
      <c r="O55" s="88"/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 t="s">
        <v>470</v>
      </c>
      <c r="V55" s="88" t="s">
        <v>641</v>
      </c>
      <c r="W55" s="88" t="s">
        <v>642</v>
      </c>
    </row>
    <row r="56" spans="1:23" x14ac:dyDescent="0.3">
      <c r="A56" s="30" t="str">
        <f>VLOOKUP(I56,'Table (3)'!$B$3:$C$216,2,FALSE)</f>
        <v>ABFUDC - ROCKPORT UNIT 1</v>
      </c>
      <c r="B56" s="88">
        <v>50</v>
      </c>
      <c r="C56" s="88">
        <v>132</v>
      </c>
      <c r="D56" s="88" t="s">
        <v>910</v>
      </c>
      <c r="E56" s="88" t="s">
        <v>466</v>
      </c>
      <c r="F56" s="88" t="s">
        <v>467</v>
      </c>
      <c r="G56" s="34">
        <v>2821001</v>
      </c>
      <c r="H56" s="88" t="s">
        <v>925</v>
      </c>
      <c r="I56" s="88" t="s">
        <v>187</v>
      </c>
      <c r="J56" s="88" t="s">
        <v>640</v>
      </c>
      <c r="K56" s="91">
        <v>33810646</v>
      </c>
      <c r="L56" s="92">
        <v>33810646</v>
      </c>
      <c r="M56" s="88">
        <v>33810646</v>
      </c>
      <c r="N56" s="88"/>
      <c r="O56" s="88"/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 t="s">
        <v>470</v>
      </c>
      <c r="V56" s="88" t="s">
        <v>641</v>
      </c>
      <c r="W56" s="88" t="s">
        <v>642</v>
      </c>
    </row>
    <row r="57" spans="1:23" x14ac:dyDescent="0.3">
      <c r="A57" s="30" t="str">
        <f>VLOOKUP(I57,'Table (3)'!$B$3:$C$216,2,FALSE)</f>
        <v>ABFUDC - ROCKPORT UNIT 2</v>
      </c>
      <c r="B57" s="88">
        <v>50</v>
      </c>
      <c r="C57" s="88">
        <v>132</v>
      </c>
      <c r="D57" s="88" t="s">
        <v>910</v>
      </c>
      <c r="E57" s="88" t="s">
        <v>466</v>
      </c>
      <c r="F57" s="88" t="s">
        <v>467</v>
      </c>
      <c r="G57" s="34">
        <v>2821001</v>
      </c>
      <c r="H57" s="88" t="s">
        <v>926</v>
      </c>
      <c r="I57" s="88" t="s">
        <v>188</v>
      </c>
      <c r="J57" s="88" t="s">
        <v>640</v>
      </c>
      <c r="K57" s="91">
        <v>-2396891</v>
      </c>
      <c r="L57" s="92">
        <v>-2396891</v>
      </c>
      <c r="M57" s="88">
        <v>-2396891</v>
      </c>
      <c r="N57" s="88"/>
      <c r="O57" s="88"/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 t="s">
        <v>470</v>
      </c>
      <c r="V57" s="88" t="s">
        <v>641</v>
      </c>
      <c r="W57" s="88" t="s">
        <v>642</v>
      </c>
    </row>
    <row r="58" spans="1:23" x14ac:dyDescent="0.3">
      <c r="A58" s="30" t="str">
        <f>VLOOKUP(I58,'Table (3)'!$B$3:$C$216,2,FALSE)</f>
        <v>ABFUDC - ROCKPORT UNIT 2</v>
      </c>
      <c r="B58" s="88">
        <v>50</v>
      </c>
      <c r="C58" s="88">
        <v>132</v>
      </c>
      <c r="D58" s="88" t="s">
        <v>910</v>
      </c>
      <c r="E58" s="88" t="s">
        <v>466</v>
      </c>
      <c r="F58" s="88" t="s">
        <v>467</v>
      </c>
      <c r="G58" s="34">
        <v>2821001</v>
      </c>
      <c r="H58" s="88" t="s">
        <v>927</v>
      </c>
      <c r="I58" s="88" t="s">
        <v>190</v>
      </c>
      <c r="J58" s="88" t="s">
        <v>640</v>
      </c>
      <c r="K58" s="91">
        <v>2155654</v>
      </c>
      <c r="L58" s="92">
        <v>2238306</v>
      </c>
      <c r="M58" s="88">
        <v>2155654</v>
      </c>
      <c r="N58" s="88"/>
      <c r="O58" s="88"/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 t="s">
        <v>470</v>
      </c>
      <c r="V58" s="88" t="s">
        <v>641</v>
      </c>
      <c r="W58" s="88" t="s">
        <v>642</v>
      </c>
    </row>
    <row r="59" spans="1:23" x14ac:dyDescent="0.3">
      <c r="A59" s="30" t="str">
        <f>VLOOKUP(I59,'Table (3)'!$B$3:$C$216,2,FALSE)</f>
        <v>ABFUDC-RKPRT PC U1</v>
      </c>
      <c r="B59" s="88">
        <v>50</v>
      </c>
      <c r="C59" s="88">
        <v>132</v>
      </c>
      <c r="D59" s="88" t="s">
        <v>910</v>
      </c>
      <c r="E59" s="88" t="s">
        <v>466</v>
      </c>
      <c r="F59" s="88" t="s">
        <v>467</v>
      </c>
      <c r="G59" s="34">
        <v>2821001</v>
      </c>
      <c r="H59" s="88" t="s">
        <v>195</v>
      </c>
      <c r="I59" s="88" t="s">
        <v>194</v>
      </c>
      <c r="J59" s="88" t="s">
        <v>640</v>
      </c>
      <c r="K59" s="91">
        <v>1640743</v>
      </c>
      <c r="L59" s="92">
        <v>1640743</v>
      </c>
      <c r="M59" s="88">
        <v>1640743</v>
      </c>
      <c r="N59" s="88"/>
      <c r="O59" s="88"/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 t="s">
        <v>470</v>
      </c>
      <c r="V59" s="88" t="s">
        <v>641</v>
      </c>
      <c r="W59" s="88" t="s">
        <v>642</v>
      </c>
    </row>
    <row r="60" spans="1:23" x14ac:dyDescent="0.3">
      <c r="A60" s="30" t="str">
        <f>VLOOKUP(I60,'Table (3)'!$B$3:$C$216,2,FALSE)</f>
        <v>ABFUDC-RKPRT PC U1</v>
      </c>
      <c r="B60" s="88">
        <v>50</v>
      </c>
      <c r="C60" s="88">
        <v>132</v>
      </c>
      <c r="D60" s="88" t="s">
        <v>910</v>
      </c>
      <c r="E60" s="88" t="s">
        <v>466</v>
      </c>
      <c r="F60" s="88" t="s">
        <v>467</v>
      </c>
      <c r="G60" s="34">
        <v>2821001</v>
      </c>
      <c r="H60" s="88" t="s">
        <v>928</v>
      </c>
      <c r="I60" s="88" t="s">
        <v>196</v>
      </c>
      <c r="J60" s="88" t="s">
        <v>640</v>
      </c>
      <c r="K60" s="91">
        <v>-1640743</v>
      </c>
      <c r="L60" s="92">
        <v>-1640743</v>
      </c>
      <c r="M60" s="88">
        <v>-1640743</v>
      </c>
      <c r="N60" s="88"/>
      <c r="O60" s="88"/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 t="s">
        <v>470</v>
      </c>
      <c r="V60" s="88" t="s">
        <v>641</v>
      </c>
      <c r="W60" s="88" t="s">
        <v>642</v>
      </c>
    </row>
    <row r="61" spans="1:23" x14ac:dyDescent="0.3">
      <c r="A61" s="30" t="str">
        <f>VLOOKUP(I61,'Table (3)'!$B$3:$C$216,2,FALSE)</f>
        <v>INVOL CONV RKPT U1-TURBINE</v>
      </c>
      <c r="B61" s="88">
        <v>50</v>
      </c>
      <c r="C61" s="88">
        <v>132</v>
      </c>
      <c r="D61" s="88" t="s">
        <v>910</v>
      </c>
      <c r="E61" s="88" t="s">
        <v>466</v>
      </c>
      <c r="F61" s="88" t="s">
        <v>467</v>
      </c>
      <c r="G61" s="34">
        <v>2821001</v>
      </c>
      <c r="H61" s="88" t="s">
        <v>201</v>
      </c>
      <c r="I61" s="88" t="s">
        <v>200</v>
      </c>
      <c r="J61" s="88" t="s">
        <v>640</v>
      </c>
      <c r="K61" s="91">
        <v>-112163</v>
      </c>
      <c r="L61" s="92">
        <v>-112163</v>
      </c>
      <c r="M61" s="88">
        <v>-112163</v>
      </c>
      <c r="N61" s="88"/>
      <c r="O61" s="88"/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 t="s">
        <v>470</v>
      </c>
      <c r="V61" s="88" t="s">
        <v>641</v>
      </c>
      <c r="W61" s="88" t="s">
        <v>642</v>
      </c>
    </row>
    <row r="62" spans="1:23" x14ac:dyDescent="0.3">
      <c r="A62" s="30" t="str">
        <f>VLOOKUP(I62,'Table (3)'!$B$3:$C$216,2,FALSE)</f>
        <v>INVOL CONV RKPT U1-TURBINE</v>
      </c>
      <c r="B62" s="88">
        <v>50</v>
      </c>
      <c r="C62" s="88">
        <v>132</v>
      </c>
      <c r="D62" s="88" t="s">
        <v>910</v>
      </c>
      <c r="E62" s="88" t="s">
        <v>466</v>
      </c>
      <c r="F62" s="88" t="s">
        <v>467</v>
      </c>
      <c r="G62" s="34">
        <v>2821001</v>
      </c>
      <c r="H62" s="88" t="s">
        <v>929</v>
      </c>
      <c r="I62" s="88" t="s">
        <v>202</v>
      </c>
      <c r="J62" s="88" t="s">
        <v>640</v>
      </c>
      <c r="K62" s="91">
        <v>104685</v>
      </c>
      <c r="L62" s="92">
        <v>108424</v>
      </c>
      <c r="M62" s="88">
        <v>104685</v>
      </c>
      <c r="N62" s="88"/>
      <c r="O62" s="88"/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 t="s">
        <v>470</v>
      </c>
      <c r="V62" s="88" t="s">
        <v>641</v>
      </c>
      <c r="W62" s="88" t="s">
        <v>642</v>
      </c>
    </row>
    <row r="63" spans="1:23" x14ac:dyDescent="0.3">
      <c r="A63" s="30" t="str">
        <f>VLOOKUP(I63,'Table (3)'!$B$3:$C$216,2,FALSE)</f>
        <v>INVOL CONV RKPT U1-ASH HOPPER</v>
      </c>
      <c r="B63" s="88">
        <v>50</v>
      </c>
      <c r="C63" s="88">
        <v>132</v>
      </c>
      <c r="D63" s="88" t="s">
        <v>910</v>
      </c>
      <c r="E63" s="88" t="s">
        <v>466</v>
      </c>
      <c r="F63" s="88" t="s">
        <v>467</v>
      </c>
      <c r="G63" s="34">
        <v>2821001</v>
      </c>
      <c r="H63" s="88" t="s">
        <v>204</v>
      </c>
      <c r="I63" s="88" t="s">
        <v>203</v>
      </c>
      <c r="J63" s="88" t="s">
        <v>640</v>
      </c>
      <c r="K63" s="91">
        <v>-358962</v>
      </c>
      <c r="L63" s="92">
        <v>-358962</v>
      </c>
      <c r="M63" s="88">
        <v>-358962</v>
      </c>
      <c r="N63" s="88"/>
      <c r="O63" s="88"/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 t="s">
        <v>470</v>
      </c>
      <c r="V63" s="88" t="s">
        <v>641</v>
      </c>
      <c r="W63" s="88" t="s">
        <v>642</v>
      </c>
    </row>
    <row r="64" spans="1:23" x14ac:dyDescent="0.3">
      <c r="A64" s="30" t="str">
        <f>VLOOKUP(I64,'Table (3)'!$B$3:$C$216,2,FALSE)</f>
        <v>INVOL CONV RKPT U1-ASH HOPPER</v>
      </c>
      <c r="B64" s="88">
        <v>50</v>
      </c>
      <c r="C64" s="88">
        <v>132</v>
      </c>
      <c r="D64" s="88" t="s">
        <v>910</v>
      </c>
      <c r="E64" s="88" t="s">
        <v>466</v>
      </c>
      <c r="F64" s="88" t="s">
        <v>467</v>
      </c>
      <c r="G64" s="34">
        <v>2821001</v>
      </c>
      <c r="H64" s="88" t="s">
        <v>930</v>
      </c>
      <c r="I64" s="88" t="s">
        <v>205</v>
      </c>
      <c r="J64" s="88" t="s">
        <v>640</v>
      </c>
      <c r="K64" s="91">
        <v>335032</v>
      </c>
      <c r="L64" s="92">
        <v>346997</v>
      </c>
      <c r="M64" s="88">
        <v>335032</v>
      </c>
      <c r="N64" s="88"/>
      <c r="O64" s="88"/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 t="s">
        <v>470</v>
      </c>
      <c r="V64" s="88" t="s">
        <v>641</v>
      </c>
      <c r="W64" s="88" t="s">
        <v>642</v>
      </c>
    </row>
    <row r="65" spans="1:23" x14ac:dyDescent="0.3">
      <c r="A65" s="30" t="str">
        <f>VLOOKUP(I65,'Table (3)'!$B$3:$C$216,2,FALSE)</f>
        <v>TAXES CAPITALIZED</v>
      </c>
      <c r="B65" s="88">
        <v>50</v>
      </c>
      <c r="C65" s="88">
        <v>132</v>
      </c>
      <c r="D65" s="88" t="s">
        <v>910</v>
      </c>
      <c r="E65" s="88" t="s">
        <v>466</v>
      </c>
      <c r="F65" s="88" t="s">
        <v>467</v>
      </c>
      <c r="G65" s="34">
        <v>2821001</v>
      </c>
      <c r="H65" s="88" t="s">
        <v>32</v>
      </c>
      <c r="I65" s="88" t="s">
        <v>206</v>
      </c>
      <c r="J65" s="88" t="s">
        <v>640</v>
      </c>
      <c r="K65" s="91">
        <v>-694507</v>
      </c>
      <c r="L65" s="92">
        <v>-694507</v>
      </c>
      <c r="M65" s="88">
        <v>-694507</v>
      </c>
      <c r="N65" s="88"/>
      <c r="O65" s="88"/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 t="s">
        <v>470</v>
      </c>
      <c r="V65" s="88" t="s">
        <v>641</v>
      </c>
      <c r="W65" s="88" t="s">
        <v>642</v>
      </c>
    </row>
    <row r="66" spans="1:23" x14ac:dyDescent="0.3">
      <c r="A66" s="30" t="str">
        <f>VLOOKUP(I66,'Table (3)'!$B$3:$C$216,2,FALSE)</f>
        <v>TAXES CAPITALIZED</v>
      </c>
      <c r="B66" s="88">
        <v>50</v>
      </c>
      <c r="C66" s="88">
        <v>132</v>
      </c>
      <c r="D66" s="88" t="s">
        <v>910</v>
      </c>
      <c r="E66" s="88" t="s">
        <v>466</v>
      </c>
      <c r="F66" s="88" t="s">
        <v>467</v>
      </c>
      <c r="G66" s="34">
        <v>2821001</v>
      </c>
      <c r="H66" s="88" t="s">
        <v>504</v>
      </c>
      <c r="I66" s="88" t="s">
        <v>208</v>
      </c>
      <c r="J66" s="88" t="s">
        <v>640</v>
      </c>
      <c r="K66" s="91">
        <v>694507</v>
      </c>
      <c r="L66" s="92">
        <v>694507</v>
      </c>
      <c r="M66" s="88">
        <v>694507</v>
      </c>
      <c r="N66" s="88"/>
      <c r="O66" s="88"/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 t="s">
        <v>470</v>
      </c>
      <c r="V66" s="88" t="s">
        <v>641</v>
      </c>
      <c r="W66" s="88" t="s">
        <v>642</v>
      </c>
    </row>
    <row r="67" spans="1:23" x14ac:dyDescent="0.3">
      <c r="A67" s="30" t="str">
        <f>VLOOKUP(I67,'Table (3)'!$B$3:$C$216,2,FALSE)</f>
        <v>TAXES CAPITALIZED-ROCKPORT SPARE PARTS</v>
      </c>
      <c r="B67" s="88">
        <v>50</v>
      </c>
      <c r="C67" s="88">
        <v>132</v>
      </c>
      <c r="D67" s="88" t="s">
        <v>910</v>
      </c>
      <c r="E67" s="88" t="s">
        <v>466</v>
      </c>
      <c r="F67" s="88" t="s">
        <v>467</v>
      </c>
      <c r="G67" s="34">
        <v>2821001</v>
      </c>
      <c r="H67" s="88" t="s">
        <v>931</v>
      </c>
      <c r="I67" s="88" t="s">
        <v>209</v>
      </c>
      <c r="J67" s="88" t="s">
        <v>640</v>
      </c>
      <c r="K67" s="91">
        <v>-221230</v>
      </c>
      <c r="L67" s="92">
        <v>-221230</v>
      </c>
      <c r="M67" s="88">
        <v>-221230</v>
      </c>
      <c r="N67" s="88"/>
      <c r="O67" s="88"/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 t="s">
        <v>470</v>
      </c>
      <c r="V67" s="88" t="s">
        <v>641</v>
      </c>
      <c r="W67" s="88" t="s">
        <v>642</v>
      </c>
    </row>
    <row r="68" spans="1:23" x14ac:dyDescent="0.3">
      <c r="A68" s="30" t="str">
        <f>VLOOKUP(I68,'Table (3)'!$B$3:$C$216,2,FALSE)</f>
        <v>TAXES CAPITALIZED-ROCKPORT SPARE PARTS</v>
      </c>
      <c r="B68" s="88">
        <v>50</v>
      </c>
      <c r="C68" s="88">
        <v>132</v>
      </c>
      <c r="D68" s="88" t="s">
        <v>910</v>
      </c>
      <c r="E68" s="88" t="s">
        <v>466</v>
      </c>
      <c r="F68" s="88" t="s">
        <v>467</v>
      </c>
      <c r="G68" s="34">
        <v>2821001</v>
      </c>
      <c r="H68" s="88" t="s">
        <v>932</v>
      </c>
      <c r="I68" s="88" t="s">
        <v>211</v>
      </c>
      <c r="J68" s="88" t="s">
        <v>640</v>
      </c>
      <c r="K68" s="91">
        <v>221230</v>
      </c>
      <c r="L68" s="92">
        <v>221230</v>
      </c>
      <c r="M68" s="88">
        <v>221230</v>
      </c>
      <c r="N68" s="88"/>
      <c r="O68" s="88"/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 t="s">
        <v>470</v>
      </c>
      <c r="V68" s="88" t="s">
        <v>641</v>
      </c>
      <c r="W68" s="88" t="s">
        <v>642</v>
      </c>
    </row>
    <row r="69" spans="1:23" x14ac:dyDescent="0.3">
      <c r="A69" s="30" t="str">
        <f>VLOOKUP(I69,'Table (3)'!$B$3:$C$216,2,FALSE)</f>
        <v>TAXES CAPITALIZED - ROCKPORT UNIT 1</v>
      </c>
      <c r="B69" s="88">
        <v>50</v>
      </c>
      <c r="C69" s="88">
        <v>132</v>
      </c>
      <c r="D69" s="88" t="s">
        <v>910</v>
      </c>
      <c r="E69" s="88" t="s">
        <v>466</v>
      </c>
      <c r="F69" s="88" t="s">
        <v>467</v>
      </c>
      <c r="G69" s="34">
        <v>2821001</v>
      </c>
      <c r="H69" s="88" t="s">
        <v>933</v>
      </c>
      <c r="I69" s="88" t="s">
        <v>215</v>
      </c>
      <c r="J69" s="88" t="s">
        <v>640</v>
      </c>
      <c r="K69" s="91">
        <v>-367387</v>
      </c>
      <c r="L69" s="92">
        <v>-367387</v>
      </c>
      <c r="M69" s="88">
        <v>-367387</v>
      </c>
      <c r="N69" s="88"/>
      <c r="O69" s="88"/>
      <c r="P69" s="88">
        <v>0</v>
      </c>
      <c r="Q69" s="88">
        <v>0</v>
      </c>
      <c r="R69" s="88">
        <v>0</v>
      </c>
      <c r="S69" s="88">
        <v>0</v>
      </c>
      <c r="T69" s="88">
        <v>0</v>
      </c>
      <c r="U69" s="88" t="s">
        <v>470</v>
      </c>
      <c r="V69" s="88" t="s">
        <v>641</v>
      </c>
      <c r="W69" s="88" t="s">
        <v>642</v>
      </c>
    </row>
    <row r="70" spans="1:23" x14ac:dyDescent="0.3">
      <c r="A70" s="30" t="str">
        <f>VLOOKUP(I70,'Table (3)'!$B$3:$C$216,2,FALSE)</f>
        <v>TAXES CAPITALIZED - ROCKPORT UNIT 1</v>
      </c>
      <c r="B70" s="87">
        <v>50</v>
      </c>
      <c r="C70" s="87">
        <v>132</v>
      </c>
      <c r="D70" s="87" t="s">
        <v>910</v>
      </c>
      <c r="E70" s="87" t="s">
        <v>466</v>
      </c>
      <c r="F70" s="87" t="s">
        <v>467</v>
      </c>
      <c r="G70" s="93">
        <v>2821001</v>
      </c>
      <c r="H70" s="87" t="s">
        <v>934</v>
      </c>
      <c r="I70" s="87" t="s">
        <v>217</v>
      </c>
      <c r="J70" s="87" t="s">
        <v>640</v>
      </c>
      <c r="K70" s="94">
        <v>367387</v>
      </c>
      <c r="L70" s="95">
        <v>367387</v>
      </c>
      <c r="M70" s="87">
        <v>367387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 t="s">
        <v>470</v>
      </c>
      <c r="V70" s="87" t="s">
        <v>641</v>
      </c>
      <c r="W70" s="87" t="s">
        <v>642</v>
      </c>
    </row>
    <row r="71" spans="1:23" x14ac:dyDescent="0.3">
      <c r="A71" s="30" t="str">
        <f>VLOOKUP(I71,'Table (3)'!$B$3:$C$216,2,FALSE)</f>
        <v>TAXES CAPITALIZED - ROCKPORT UNIT 2</v>
      </c>
      <c r="B71" s="87">
        <v>50</v>
      </c>
      <c r="C71" s="87">
        <v>132</v>
      </c>
      <c r="D71" s="87" t="s">
        <v>910</v>
      </c>
      <c r="E71" s="87" t="s">
        <v>466</v>
      </c>
      <c r="F71" s="87" t="s">
        <v>467</v>
      </c>
      <c r="G71" s="93">
        <v>2821001</v>
      </c>
      <c r="H71" s="87" t="s">
        <v>935</v>
      </c>
      <c r="I71" s="87" t="s">
        <v>218</v>
      </c>
      <c r="J71" s="87" t="s">
        <v>640</v>
      </c>
      <c r="K71" s="94">
        <v>-6763</v>
      </c>
      <c r="L71" s="95">
        <v>-6763</v>
      </c>
      <c r="M71" s="87">
        <v>-6763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 t="s">
        <v>470</v>
      </c>
      <c r="V71" s="87" t="s">
        <v>641</v>
      </c>
      <c r="W71" s="87" t="s">
        <v>642</v>
      </c>
    </row>
    <row r="72" spans="1:23" x14ac:dyDescent="0.3">
      <c r="A72" s="30" t="str">
        <f>VLOOKUP(I72,'Table (3)'!$B$3:$C$216,2,FALSE)</f>
        <v>TAXES CAPITALIZED - ROCKPORT UNIT 2</v>
      </c>
      <c r="B72" s="87">
        <v>50</v>
      </c>
      <c r="C72" s="87">
        <v>132</v>
      </c>
      <c r="D72" s="87" t="s">
        <v>910</v>
      </c>
      <c r="E72" s="87" t="s">
        <v>466</v>
      </c>
      <c r="F72" s="87" t="s">
        <v>467</v>
      </c>
      <c r="G72" s="93">
        <v>2821001</v>
      </c>
      <c r="H72" s="87" t="s">
        <v>936</v>
      </c>
      <c r="I72" s="87" t="s">
        <v>220</v>
      </c>
      <c r="J72" s="87" t="s">
        <v>640</v>
      </c>
      <c r="K72" s="94">
        <v>6083</v>
      </c>
      <c r="L72" s="95">
        <v>6316</v>
      </c>
      <c r="M72" s="87">
        <v>6083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 t="s">
        <v>470</v>
      </c>
      <c r="V72" s="87" t="s">
        <v>641</v>
      </c>
      <c r="W72" s="87" t="s">
        <v>642</v>
      </c>
    </row>
    <row r="73" spans="1:23" x14ac:dyDescent="0.3">
      <c r="A73" s="30" t="str">
        <f>VLOOKUP(I73,'Table (3)'!$B$3:$C$216,2,FALSE)</f>
        <v>PENSIONS CAPITALIZED</v>
      </c>
      <c r="B73" s="87">
        <v>50</v>
      </c>
      <c r="C73" s="87">
        <v>132</v>
      </c>
      <c r="D73" s="87" t="s">
        <v>910</v>
      </c>
      <c r="E73" s="87" t="s">
        <v>466</v>
      </c>
      <c r="F73" s="87" t="s">
        <v>467</v>
      </c>
      <c r="G73" s="93">
        <v>2821001</v>
      </c>
      <c r="H73" s="87" t="s">
        <v>33</v>
      </c>
      <c r="I73" s="87" t="s">
        <v>224</v>
      </c>
      <c r="J73" s="87" t="s">
        <v>640</v>
      </c>
      <c r="K73" s="94">
        <v>-208642</v>
      </c>
      <c r="L73" s="95">
        <v>-208642</v>
      </c>
      <c r="M73" s="87">
        <v>-208642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 t="s">
        <v>470</v>
      </c>
      <c r="V73" s="87" t="s">
        <v>641</v>
      </c>
      <c r="W73" s="87" t="s">
        <v>642</v>
      </c>
    </row>
    <row r="74" spans="1:23" x14ac:dyDescent="0.3">
      <c r="A74" s="30" t="str">
        <f>VLOOKUP(I74,'Table (3)'!$B$3:$C$216,2,FALSE)</f>
        <v>PENSIONS CAPITALIZED</v>
      </c>
      <c r="B74" s="87">
        <v>50</v>
      </c>
      <c r="C74" s="87">
        <v>132</v>
      </c>
      <c r="D74" s="87" t="s">
        <v>910</v>
      </c>
      <c r="E74" s="87" t="s">
        <v>466</v>
      </c>
      <c r="F74" s="87" t="s">
        <v>467</v>
      </c>
      <c r="G74" s="93">
        <v>2821001</v>
      </c>
      <c r="H74" s="87" t="s">
        <v>505</v>
      </c>
      <c r="I74" s="87" t="s">
        <v>226</v>
      </c>
      <c r="J74" s="87" t="s">
        <v>640</v>
      </c>
      <c r="K74" s="94">
        <v>208642</v>
      </c>
      <c r="L74" s="95">
        <v>208642</v>
      </c>
      <c r="M74" s="87">
        <v>208642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 t="s">
        <v>470</v>
      </c>
      <c r="V74" s="87" t="s">
        <v>641</v>
      </c>
      <c r="W74" s="87" t="s">
        <v>642</v>
      </c>
    </row>
    <row r="75" spans="1:23" x14ac:dyDescent="0.3">
      <c r="A75" s="30" t="str">
        <f>VLOOKUP(I75,'Table (3)'!$B$3:$C$216,2,FALSE)</f>
        <v>PENSIONS CAPITALIZED-ROCKPORT SPARE PARTS</v>
      </c>
      <c r="B75" s="87">
        <v>50</v>
      </c>
      <c r="C75" s="87">
        <v>132</v>
      </c>
      <c r="D75" s="87" t="s">
        <v>910</v>
      </c>
      <c r="E75" s="87" t="s">
        <v>466</v>
      </c>
      <c r="F75" s="87" t="s">
        <v>467</v>
      </c>
      <c r="G75" s="93">
        <v>2821001</v>
      </c>
      <c r="H75" s="87" t="s">
        <v>937</v>
      </c>
      <c r="I75" s="87" t="s">
        <v>230</v>
      </c>
      <c r="J75" s="87" t="s">
        <v>640</v>
      </c>
      <c r="K75" s="94">
        <v>-13172</v>
      </c>
      <c r="L75" s="95">
        <v>-13172</v>
      </c>
      <c r="M75" s="87">
        <v>-13172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 t="s">
        <v>470</v>
      </c>
      <c r="V75" s="87" t="s">
        <v>641</v>
      </c>
      <c r="W75" s="87" t="s">
        <v>642</v>
      </c>
    </row>
    <row r="76" spans="1:23" x14ac:dyDescent="0.3">
      <c r="A76" s="30" t="str">
        <f>VLOOKUP(I76,'Table (3)'!$B$3:$C$216,2,FALSE)</f>
        <v>PENSIONS CAPITALIZED-ROCKPORT SPARE PARTS</v>
      </c>
      <c r="B76" s="87">
        <v>50</v>
      </c>
      <c r="C76" s="87">
        <v>132</v>
      </c>
      <c r="D76" s="87" t="s">
        <v>910</v>
      </c>
      <c r="E76" s="87" t="s">
        <v>466</v>
      </c>
      <c r="F76" s="87" t="s">
        <v>467</v>
      </c>
      <c r="G76" s="93">
        <v>2821001</v>
      </c>
      <c r="H76" s="87" t="s">
        <v>938</v>
      </c>
      <c r="I76" s="87" t="s">
        <v>232</v>
      </c>
      <c r="J76" s="87" t="s">
        <v>640</v>
      </c>
      <c r="K76" s="94">
        <v>13172</v>
      </c>
      <c r="L76" s="95">
        <v>13172</v>
      </c>
      <c r="M76" s="87">
        <v>13172</v>
      </c>
      <c r="P76" s="87">
        <v>0</v>
      </c>
      <c r="Q76" s="87">
        <v>0</v>
      </c>
      <c r="R76" s="87">
        <v>0</v>
      </c>
      <c r="S76" s="87">
        <v>0</v>
      </c>
      <c r="T76" s="87">
        <v>0</v>
      </c>
      <c r="U76" s="87" t="s">
        <v>470</v>
      </c>
      <c r="V76" s="87" t="s">
        <v>641</v>
      </c>
      <c r="W76" s="87" t="s">
        <v>642</v>
      </c>
    </row>
    <row r="77" spans="1:23" x14ac:dyDescent="0.3">
      <c r="A77" s="30" t="str">
        <f>VLOOKUP(I77,'Table (3)'!$B$3:$C$216,2,FALSE)</f>
        <v>PENSIONS CAPITALIZED - ROCKPORT UNIT 1</v>
      </c>
      <c r="B77" s="87">
        <v>50</v>
      </c>
      <c r="C77" s="87">
        <v>132</v>
      </c>
      <c r="D77" s="87" t="s">
        <v>910</v>
      </c>
      <c r="E77" s="87" t="s">
        <v>466</v>
      </c>
      <c r="F77" s="87" t="s">
        <v>467</v>
      </c>
      <c r="G77" s="93">
        <v>2821001</v>
      </c>
      <c r="H77" s="87" t="s">
        <v>939</v>
      </c>
      <c r="I77" s="87" t="s">
        <v>233</v>
      </c>
      <c r="J77" s="87" t="s">
        <v>640</v>
      </c>
      <c r="K77" s="94">
        <v>-25934</v>
      </c>
      <c r="L77" s="95">
        <v>-25934</v>
      </c>
      <c r="M77" s="87">
        <v>-25934</v>
      </c>
      <c r="P77" s="87">
        <v>0</v>
      </c>
      <c r="Q77" s="87">
        <v>0</v>
      </c>
      <c r="R77" s="87">
        <v>0</v>
      </c>
      <c r="S77" s="87">
        <v>0</v>
      </c>
      <c r="T77" s="87">
        <v>0</v>
      </c>
      <c r="U77" s="87" t="s">
        <v>470</v>
      </c>
      <c r="V77" s="87" t="s">
        <v>641</v>
      </c>
      <c r="W77" s="87" t="s">
        <v>642</v>
      </c>
    </row>
    <row r="78" spans="1:23" x14ac:dyDescent="0.3">
      <c r="A78" s="30" t="str">
        <f>VLOOKUP(I78,'Table (3)'!$B$3:$C$216,2,FALSE)</f>
        <v>PENSIONS CAPITALIZED - ROCKPORT UNIT 1</v>
      </c>
      <c r="B78" s="87">
        <v>50</v>
      </c>
      <c r="C78" s="87">
        <v>132</v>
      </c>
      <c r="D78" s="87" t="s">
        <v>910</v>
      </c>
      <c r="E78" s="87" t="s">
        <v>466</v>
      </c>
      <c r="F78" s="87" t="s">
        <v>467</v>
      </c>
      <c r="G78" s="93">
        <v>2821001</v>
      </c>
      <c r="H78" s="87" t="s">
        <v>940</v>
      </c>
      <c r="I78" s="87" t="s">
        <v>235</v>
      </c>
      <c r="J78" s="87" t="s">
        <v>640</v>
      </c>
      <c r="K78" s="94">
        <v>25934</v>
      </c>
      <c r="L78" s="95">
        <v>25934</v>
      </c>
      <c r="M78" s="87">
        <v>25934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 t="s">
        <v>470</v>
      </c>
      <c r="V78" s="87" t="s">
        <v>641</v>
      </c>
      <c r="W78" s="87" t="s">
        <v>642</v>
      </c>
    </row>
    <row r="79" spans="1:23" x14ac:dyDescent="0.3">
      <c r="A79" s="30" t="str">
        <f>VLOOKUP(I79,'Table (3)'!$B$3:$C$216,2,FALSE)</f>
        <v>SAVINGS PLAN CAPITALIZED</v>
      </c>
      <c r="B79" s="87">
        <v>50</v>
      </c>
      <c r="C79" s="87">
        <v>132</v>
      </c>
      <c r="D79" s="87" t="s">
        <v>910</v>
      </c>
      <c r="E79" s="87" t="s">
        <v>466</v>
      </c>
      <c r="F79" s="87" t="s">
        <v>467</v>
      </c>
      <c r="G79" s="93">
        <v>2821001</v>
      </c>
      <c r="H79" s="87" t="s">
        <v>35</v>
      </c>
      <c r="I79" s="87" t="s">
        <v>240</v>
      </c>
      <c r="J79" s="87" t="s">
        <v>640</v>
      </c>
      <c r="K79" s="94">
        <v>-92190</v>
      </c>
      <c r="L79" s="95">
        <v>-92190</v>
      </c>
      <c r="M79" s="87">
        <v>-92190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 t="s">
        <v>470</v>
      </c>
      <c r="V79" s="87" t="s">
        <v>641</v>
      </c>
      <c r="W79" s="87" t="s">
        <v>642</v>
      </c>
    </row>
    <row r="80" spans="1:23" x14ac:dyDescent="0.3">
      <c r="A80" s="30" t="str">
        <f>VLOOKUP(I80,'Table (3)'!$B$3:$C$216,2,FALSE)</f>
        <v>SAVINGS PLAN CAPITALIZED</v>
      </c>
      <c r="B80" s="87">
        <v>50</v>
      </c>
      <c r="C80" s="87">
        <v>132</v>
      </c>
      <c r="D80" s="87" t="s">
        <v>910</v>
      </c>
      <c r="E80" s="87" t="s">
        <v>466</v>
      </c>
      <c r="F80" s="87" t="s">
        <v>467</v>
      </c>
      <c r="G80" s="93">
        <v>2821001</v>
      </c>
      <c r="H80" s="87" t="s">
        <v>506</v>
      </c>
      <c r="I80" s="87" t="s">
        <v>242</v>
      </c>
      <c r="J80" s="87" t="s">
        <v>640</v>
      </c>
      <c r="K80" s="94">
        <v>92190</v>
      </c>
      <c r="L80" s="95">
        <v>92190</v>
      </c>
      <c r="M80" s="87">
        <v>92190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87" t="s">
        <v>470</v>
      </c>
      <c r="V80" s="87" t="s">
        <v>641</v>
      </c>
      <c r="W80" s="87" t="s">
        <v>642</v>
      </c>
    </row>
    <row r="81" spans="1:23" x14ac:dyDescent="0.3">
      <c r="A81" s="30" t="str">
        <f>VLOOKUP(I81,'Table (3)'!$B$3:$C$216,2,FALSE)</f>
        <v>SAVINGS PLAN CAPITALIZED-RKPT SPARE PARTS</v>
      </c>
      <c r="B81" s="87">
        <v>50</v>
      </c>
      <c r="C81" s="87">
        <v>132</v>
      </c>
      <c r="D81" s="87" t="s">
        <v>910</v>
      </c>
      <c r="E81" s="87" t="s">
        <v>466</v>
      </c>
      <c r="F81" s="87" t="s">
        <v>467</v>
      </c>
      <c r="G81" s="93">
        <v>2821001</v>
      </c>
      <c r="H81" s="87" t="s">
        <v>941</v>
      </c>
      <c r="I81" s="87" t="s">
        <v>246</v>
      </c>
      <c r="J81" s="87" t="s">
        <v>640</v>
      </c>
      <c r="K81" s="94">
        <v>-22000</v>
      </c>
      <c r="L81" s="95">
        <v>-22000</v>
      </c>
      <c r="M81" s="87">
        <v>-22000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 t="s">
        <v>470</v>
      </c>
      <c r="V81" s="87" t="s">
        <v>641</v>
      </c>
      <c r="W81" s="87" t="s">
        <v>642</v>
      </c>
    </row>
    <row r="82" spans="1:23" x14ac:dyDescent="0.3">
      <c r="A82" s="30" t="str">
        <f>VLOOKUP(I82,'Table (3)'!$B$3:$C$216,2,FALSE)</f>
        <v>SAVINGS PLAN CAPITALIZED-RKPT SPARE PARTS</v>
      </c>
      <c r="B82" s="87">
        <v>50</v>
      </c>
      <c r="C82" s="87">
        <v>132</v>
      </c>
      <c r="D82" s="87" t="s">
        <v>910</v>
      </c>
      <c r="E82" s="87" t="s">
        <v>466</v>
      </c>
      <c r="F82" s="87" t="s">
        <v>467</v>
      </c>
      <c r="G82" s="93">
        <v>2821001</v>
      </c>
      <c r="H82" s="87" t="s">
        <v>942</v>
      </c>
      <c r="I82" s="87" t="s">
        <v>248</v>
      </c>
      <c r="J82" s="87" t="s">
        <v>640</v>
      </c>
      <c r="K82" s="94">
        <v>22000</v>
      </c>
      <c r="L82" s="95">
        <v>22000</v>
      </c>
      <c r="M82" s="87">
        <v>22000</v>
      </c>
      <c r="P82" s="87">
        <v>0</v>
      </c>
      <c r="Q82" s="87">
        <v>0</v>
      </c>
      <c r="R82" s="87">
        <v>0</v>
      </c>
      <c r="S82" s="87">
        <v>0</v>
      </c>
      <c r="T82" s="87">
        <v>0</v>
      </c>
      <c r="U82" s="87" t="s">
        <v>470</v>
      </c>
      <c r="V82" s="87" t="s">
        <v>641</v>
      </c>
      <c r="W82" s="87" t="s">
        <v>642</v>
      </c>
    </row>
    <row r="83" spans="1:23" x14ac:dyDescent="0.3">
      <c r="A83" s="30" t="str">
        <f>VLOOKUP(I83,'Table (3)'!$B$3:$C$216,2,FALSE)</f>
        <v>SAVINGS PLAN CAPITALIZED - ROCKPORT UNIT1</v>
      </c>
      <c r="B83" s="87">
        <v>50</v>
      </c>
      <c r="C83" s="87">
        <v>132</v>
      </c>
      <c r="D83" s="87" t="s">
        <v>910</v>
      </c>
      <c r="E83" s="87" t="s">
        <v>466</v>
      </c>
      <c r="F83" s="87" t="s">
        <v>467</v>
      </c>
      <c r="G83" s="93">
        <v>2821001</v>
      </c>
      <c r="H83" s="87" t="s">
        <v>943</v>
      </c>
      <c r="I83" s="87" t="s">
        <v>249</v>
      </c>
      <c r="J83" s="87" t="s">
        <v>640</v>
      </c>
      <c r="K83" s="94">
        <v>-8572</v>
      </c>
      <c r="L83" s="95">
        <v>-8572</v>
      </c>
      <c r="M83" s="87">
        <v>-8572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 t="s">
        <v>470</v>
      </c>
      <c r="V83" s="87" t="s">
        <v>641</v>
      </c>
      <c r="W83" s="87" t="s">
        <v>642</v>
      </c>
    </row>
    <row r="84" spans="1:23" x14ac:dyDescent="0.3">
      <c r="A84" s="30" t="str">
        <f>VLOOKUP(I84,'Table (3)'!$B$3:$C$216,2,FALSE)</f>
        <v>SAVINGS PLAN CAPITALIZED - ROCKPORT UNIT1</v>
      </c>
      <c r="B84" s="87">
        <v>50</v>
      </c>
      <c r="C84" s="87">
        <v>132</v>
      </c>
      <c r="D84" s="87" t="s">
        <v>910</v>
      </c>
      <c r="E84" s="87" t="s">
        <v>466</v>
      </c>
      <c r="F84" s="87" t="s">
        <v>467</v>
      </c>
      <c r="G84" s="93">
        <v>2821001</v>
      </c>
      <c r="H84" s="87" t="s">
        <v>944</v>
      </c>
      <c r="I84" s="87" t="s">
        <v>251</v>
      </c>
      <c r="J84" s="87" t="s">
        <v>640</v>
      </c>
      <c r="K84" s="94">
        <v>8572</v>
      </c>
      <c r="L84" s="95">
        <v>8572</v>
      </c>
      <c r="M84" s="87">
        <v>8572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 t="s">
        <v>470</v>
      </c>
      <c r="V84" s="87" t="s">
        <v>641</v>
      </c>
      <c r="W84" s="87" t="s">
        <v>642</v>
      </c>
    </row>
    <row r="85" spans="1:23" x14ac:dyDescent="0.3">
      <c r="A85" s="30" t="str">
        <f>VLOOKUP(I85,'Table (3)'!$B$3:$C$216,2,FALSE)</f>
        <v>INT EXP CAPD BK - THI SETTLE</v>
      </c>
      <c r="B85" s="87">
        <v>50</v>
      </c>
      <c r="C85" s="87">
        <v>132</v>
      </c>
      <c r="D85" s="87" t="s">
        <v>910</v>
      </c>
      <c r="E85" s="87" t="s">
        <v>466</v>
      </c>
      <c r="F85" s="87" t="s">
        <v>467</v>
      </c>
      <c r="G85" s="93">
        <v>2821001</v>
      </c>
      <c r="H85" s="87" t="s">
        <v>256</v>
      </c>
      <c r="I85" s="87" t="s">
        <v>255</v>
      </c>
      <c r="J85" s="87" t="s">
        <v>640</v>
      </c>
      <c r="K85" s="94">
        <v>-402933</v>
      </c>
      <c r="L85" s="95">
        <v>-402933</v>
      </c>
      <c r="M85" s="87">
        <v>-402933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87" t="s">
        <v>470</v>
      </c>
      <c r="V85" s="87" t="s">
        <v>641</v>
      </c>
      <c r="W85" s="87" t="s">
        <v>642</v>
      </c>
    </row>
    <row r="86" spans="1:23" x14ac:dyDescent="0.3">
      <c r="A86" s="30" t="str">
        <f>VLOOKUP(I86,'Table (3)'!$B$3:$C$216,2,FALSE)</f>
        <v>INT EXP CAPD BK - THI SETTLE</v>
      </c>
      <c r="B86" s="87">
        <v>50</v>
      </c>
      <c r="C86" s="87">
        <v>132</v>
      </c>
      <c r="D86" s="87" t="s">
        <v>910</v>
      </c>
      <c r="E86" s="87" t="s">
        <v>466</v>
      </c>
      <c r="F86" s="87" t="s">
        <v>467</v>
      </c>
      <c r="G86" s="93">
        <v>2821001</v>
      </c>
      <c r="H86" s="87" t="s">
        <v>945</v>
      </c>
      <c r="I86" s="87" t="s">
        <v>257</v>
      </c>
      <c r="J86" s="87" t="s">
        <v>640</v>
      </c>
      <c r="K86" s="94">
        <v>355924</v>
      </c>
      <c r="L86" s="95">
        <v>369355</v>
      </c>
      <c r="M86" s="87">
        <v>355924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 t="s">
        <v>470</v>
      </c>
      <c r="V86" s="87" t="s">
        <v>641</v>
      </c>
      <c r="W86" s="87" t="s">
        <v>642</v>
      </c>
    </row>
    <row r="87" spans="1:23" x14ac:dyDescent="0.3">
      <c r="A87" s="30" t="str">
        <f>VLOOKUP(I87,'Table (3)'!$B$3:$C$216,2,FALSE)</f>
        <v>PERCENT REPAIR ALLOWANCE</v>
      </c>
      <c r="B87" s="87">
        <v>50</v>
      </c>
      <c r="C87" s="87">
        <v>132</v>
      </c>
      <c r="D87" s="87" t="s">
        <v>910</v>
      </c>
      <c r="E87" s="87" t="s">
        <v>466</v>
      </c>
      <c r="F87" s="87" t="s">
        <v>467</v>
      </c>
      <c r="G87" s="93">
        <v>2821001</v>
      </c>
      <c r="H87" s="87" t="s">
        <v>36</v>
      </c>
      <c r="I87" s="87" t="s">
        <v>268</v>
      </c>
      <c r="J87" s="87" t="s">
        <v>640</v>
      </c>
      <c r="K87" s="94">
        <v>-13321272.1</v>
      </c>
      <c r="L87" s="95">
        <v>-13321272.1</v>
      </c>
      <c r="M87" s="87">
        <v>-13321272.1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 t="s">
        <v>470</v>
      </c>
      <c r="V87" s="87" t="s">
        <v>641</v>
      </c>
      <c r="W87" s="87" t="s">
        <v>642</v>
      </c>
    </row>
    <row r="88" spans="1:23" x14ac:dyDescent="0.3">
      <c r="A88" s="30" t="str">
        <f>VLOOKUP(I88,'Table (3)'!$B$3:$C$216,2,FALSE)</f>
        <v>PERCENT REPAIR ALLOWANCE</v>
      </c>
      <c r="B88" s="87">
        <v>50</v>
      </c>
      <c r="C88" s="87">
        <v>132</v>
      </c>
      <c r="D88" s="87" t="s">
        <v>910</v>
      </c>
      <c r="E88" s="87" t="s">
        <v>466</v>
      </c>
      <c r="F88" s="87" t="s">
        <v>467</v>
      </c>
      <c r="G88" s="93">
        <v>2821001</v>
      </c>
      <c r="H88" s="87" t="s">
        <v>507</v>
      </c>
      <c r="I88" s="87" t="s">
        <v>269</v>
      </c>
      <c r="J88" s="87" t="s">
        <v>640</v>
      </c>
      <c r="K88" s="94">
        <v>8195019</v>
      </c>
      <c r="L88" s="95">
        <v>8532911</v>
      </c>
      <c r="M88" s="87">
        <v>8195019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 t="s">
        <v>470</v>
      </c>
      <c r="V88" s="87" t="s">
        <v>641</v>
      </c>
      <c r="W88" s="87" t="s">
        <v>642</v>
      </c>
    </row>
    <row r="89" spans="1:23" x14ac:dyDescent="0.3">
      <c r="A89" s="30" t="str">
        <f>VLOOKUP(I89,'Table (3)'!$B$3:$C$216,2,FALSE)</f>
        <v>BOOK/TAX UNIT OF PROPERTY ADJ</v>
      </c>
      <c r="B89" s="87">
        <v>50</v>
      </c>
      <c r="C89" s="87">
        <v>132</v>
      </c>
      <c r="D89" s="87" t="s">
        <v>910</v>
      </c>
      <c r="E89" s="87" t="s">
        <v>466</v>
      </c>
      <c r="F89" s="87" t="s">
        <v>467</v>
      </c>
      <c r="G89" s="93">
        <v>2821001</v>
      </c>
      <c r="H89" s="87" t="s">
        <v>104</v>
      </c>
      <c r="I89" s="87" t="s">
        <v>270</v>
      </c>
      <c r="J89" s="87" t="s">
        <v>640</v>
      </c>
      <c r="K89" s="94">
        <v>-32506005.350000001</v>
      </c>
      <c r="L89" s="95">
        <v>-12010805.449999999</v>
      </c>
      <c r="M89" s="87">
        <v>-32506005.350000001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 t="s">
        <v>470</v>
      </c>
      <c r="V89" s="87" t="s">
        <v>641</v>
      </c>
      <c r="W89" s="87" t="s">
        <v>642</v>
      </c>
    </row>
    <row r="90" spans="1:23" x14ac:dyDescent="0.3">
      <c r="A90" s="30" t="str">
        <f>VLOOKUP(I90,'Table (3)'!$B$3:$C$216,2,FALSE)</f>
        <v>BK/TAX UNIT OF PROPERTY ADJ-SEC 481 ADJ</v>
      </c>
      <c r="B90" s="87">
        <v>50</v>
      </c>
      <c r="C90" s="87">
        <v>132</v>
      </c>
      <c r="D90" s="87" t="s">
        <v>910</v>
      </c>
      <c r="E90" s="87" t="s">
        <v>466</v>
      </c>
      <c r="F90" s="87" t="s">
        <v>467</v>
      </c>
      <c r="G90" s="93">
        <v>2821001</v>
      </c>
      <c r="H90" s="87" t="s">
        <v>508</v>
      </c>
      <c r="I90" s="87" t="s">
        <v>271</v>
      </c>
      <c r="J90" s="87" t="s">
        <v>640</v>
      </c>
      <c r="K90" s="94">
        <v>-20748217.350000001</v>
      </c>
      <c r="L90" s="95">
        <v>-6450369.0999999996</v>
      </c>
      <c r="M90" s="87">
        <v>-20748217.350000001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 t="s">
        <v>470</v>
      </c>
      <c r="V90" s="87" t="s">
        <v>641</v>
      </c>
      <c r="W90" s="87" t="s">
        <v>642</v>
      </c>
    </row>
    <row r="91" spans="1:23" x14ac:dyDescent="0.3">
      <c r="A91" s="30" t="str">
        <f>VLOOKUP(I91,'Table (3)'!$B$3:$C$216,2,FALSE)</f>
        <v>DEFD TX GAIN RKPRT LAND ABFUDC</v>
      </c>
      <c r="B91" s="87">
        <v>50</v>
      </c>
      <c r="C91" s="87">
        <v>132</v>
      </c>
      <c r="D91" s="87" t="s">
        <v>910</v>
      </c>
      <c r="E91" s="87" t="s">
        <v>466</v>
      </c>
      <c r="F91" s="87" t="s">
        <v>467</v>
      </c>
      <c r="G91" s="93">
        <v>2821001</v>
      </c>
      <c r="H91" s="87" t="s">
        <v>275</v>
      </c>
      <c r="I91" s="87" t="s">
        <v>274</v>
      </c>
      <c r="J91" s="87" t="s">
        <v>640</v>
      </c>
      <c r="K91" s="94">
        <v>-381115</v>
      </c>
      <c r="L91" s="95">
        <v>-381115</v>
      </c>
      <c r="M91" s="87">
        <v>-381115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 t="s">
        <v>470</v>
      </c>
      <c r="V91" s="87" t="s">
        <v>641</v>
      </c>
      <c r="W91" s="87" t="s">
        <v>642</v>
      </c>
    </row>
    <row r="92" spans="1:23" x14ac:dyDescent="0.3">
      <c r="A92" s="30" t="str">
        <f>VLOOKUP(I92,'Table (3)'!$B$3:$C$216,2,FALSE)</f>
        <v>DEFD TX GAIN RKPRT LAND O/H</v>
      </c>
      <c r="B92" s="87">
        <v>50</v>
      </c>
      <c r="C92" s="87">
        <v>132</v>
      </c>
      <c r="D92" s="87" t="s">
        <v>910</v>
      </c>
      <c r="E92" s="87" t="s">
        <v>466</v>
      </c>
      <c r="F92" s="87" t="s">
        <v>467</v>
      </c>
      <c r="G92" s="93">
        <v>2821001</v>
      </c>
      <c r="H92" s="87" t="s">
        <v>277</v>
      </c>
      <c r="I92" s="87" t="s">
        <v>276</v>
      </c>
      <c r="J92" s="87" t="s">
        <v>640</v>
      </c>
      <c r="K92" s="94">
        <v>-31632</v>
      </c>
      <c r="L92" s="95">
        <v>-31632</v>
      </c>
      <c r="M92" s="87">
        <v>-31632</v>
      </c>
      <c r="P92" s="87">
        <v>0</v>
      </c>
      <c r="Q92" s="87">
        <v>0</v>
      </c>
      <c r="R92" s="87">
        <v>0</v>
      </c>
      <c r="S92" s="87">
        <v>0</v>
      </c>
      <c r="T92" s="87">
        <v>0</v>
      </c>
      <c r="U92" s="87" t="s">
        <v>470</v>
      </c>
      <c r="V92" s="87" t="s">
        <v>641</v>
      </c>
      <c r="W92" s="87" t="s">
        <v>642</v>
      </c>
    </row>
    <row r="93" spans="1:23" x14ac:dyDescent="0.3">
      <c r="A93" s="30" t="str">
        <f>VLOOKUP(I93,'Table (3)'!$B$3:$C$216,2,FALSE)</f>
        <v>GAIN ON REACQUIRED DEBT</v>
      </c>
      <c r="B93" s="87">
        <v>50</v>
      </c>
      <c r="C93" s="87">
        <v>132</v>
      </c>
      <c r="D93" s="87" t="s">
        <v>910</v>
      </c>
      <c r="E93" s="87" t="s">
        <v>466</v>
      </c>
      <c r="F93" s="87" t="s">
        <v>467</v>
      </c>
      <c r="G93" s="93">
        <v>2821001</v>
      </c>
      <c r="H93" s="87" t="s">
        <v>129</v>
      </c>
      <c r="I93" s="87" t="s">
        <v>432</v>
      </c>
      <c r="J93" s="87" t="s">
        <v>640</v>
      </c>
      <c r="K93" s="94">
        <v>-232234</v>
      </c>
      <c r="L93" s="95">
        <v>-232234</v>
      </c>
      <c r="M93" s="87">
        <v>-232234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 t="s">
        <v>470</v>
      </c>
      <c r="V93" s="87" t="s">
        <v>641</v>
      </c>
      <c r="W93" s="87" t="s">
        <v>642</v>
      </c>
    </row>
    <row r="94" spans="1:23" x14ac:dyDescent="0.3">
      <c r="A94" s="30" t="str">
        <f>VLOOKUP(I94,'Table (3)'!$B$3:$C$216,2,FALSE)</f>
        <v>GAIN ON REACQUIRED DEBT</v>
      </c>
      <c r="B94" s="87">
        <v>50</v>
      </c>
      <c r="C94" s="87">
        <v>132</v>
      </c>
      <c r="D94" s="87" t="s">
        <v>910</v>
      </c>
      <c r="E94" s="87" t="s">
        <v>466</v>
      </c>
      <c r="F94" s="87" t="s">
        <v>467</v>
      </c>
      <c r="G94" s="93">
        <v>2821001</v>
      </c>
      <c r="H94" s="87" t="s">
        <v>515</v>
      </c>
      <c r="I94" s="87" t="s">
        <v>433</v>
      </c>
      <c r="J94" s="87" t="s">
        <v>640</v>
      </c>
      <c r="K94" s="94">
        <v>232234</v>
      </c>
      <c r="L94" s="95">
        <v>232234</v>
      </c>
      <c r="M94" s="87">
        <v>232234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 t="s">
        <v>470</v>
      </c>
      <c r="V94" s="87" t="s">
        <v>641</v>
      </c>
      <c r="W94" s="87" t="s">
        <v>642</v>
      </c>
    </row>
    <row r="95" spans="1:23" x14ac:dyDescent="0.3">
      <c r="A95" s="30" t="str">
        <f>VLOOKUP(I95,'Table (3)'!$B$3:$C$216,2,FALSE)</f>
        <v>EX L/T DFIT TX RESRV-SNF</v>
      </c>
      <c r="B95" s="87">
        <v>50</v>
      </c>
      <c r="C95" s="87">
        <v>190</v>
      </c>
      <c r="D95" s="87" t="s">
        <v>946</v>
      </c>
      <c r="E95" s="87" t="s">
        <v>466</v>
      </c>
      <c r="F95" s="87" t="s">
        <v>467</v>
      </c>
      <c r="G95" s="93">
        <v>2821001</v>
      </c>
      <c r="H95" s="87" t="s">
        <v>947</v>
      </c>
      <c r="I95" s="87" t="s">
        <v>142</v>
      </c>
      <c r="J95" s="87" t="s">
        <v>640</v>
      </c>
      <c r="K95" s="94">
        <v>-741407</v>
      </c>
      <c r="L95" s="95">
        <v>-741407</v>
      </c>
      <c r="M95" s="87">
        <v>-741407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 t="s">
        <v>470</v>
      </c>
      <c r="V95" s="87" t="s">
        <v>641</v>
      </c>
      <c r="W95" s="87" t="s">
        <v>642</v>
      </c>
    </row>
    <row r="96" spans="1:23" x14ac:dyDescent="0.3">
      <c r="A96" s="30" t="str">
        <f>VLOOKUP(I96,'Table (3)'!$B$3:$C$216,2,FALSE)</f>
        <v>BOOK VS. TAX DEPRECIATION</v>
      </c>
      <c r="B96" s="87">
        <v>50</v>
      </c>
      <c r="C96" s="87">
        <v>190</v>
      </c>
      <c r="D96" s="87" t="s">
        <v>946</v>
      </c>
      <c r="E96" s="87" t="s">
        <v>466</v>
      </c>
      <c r="F96" s="87" t="s">
        <v>467</v>
      </c>
      <c r="G96" s="93">
        <v>2821001</v>
      </c>
      <c r="H96" s="87" t="s">
        <v>907</v>
      </c>
      <c r="I96" s="87" t="s">
        <v>144</v>
      </c>
      <c r="J96" s="87" t="s">
        <v>640</v>
      </c>
      <c r="K96" s="94">
        <v>-55.25</v>
      </c>
      <c r="L96" s="95">
        <v>-41.25</v>
      </c>
      <c r="M96" s="87">
        <v>-55.25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 t="s">
        <v>470</v>
      </c>
      <c r="V96" s="87" t="s">
        <v>641</v>
      </c>
      <c r="W96" s="87" t="s">
        <v>642</v>
      </c>
    </row>
    <row r="97" spans="1:23" x14ac:dyDescent="0.3">
      <c r="A97" s="30" t="str">
        <f>VLOOKUP(I97,'Table (3)'!$B$3:$C$216,2,FALSE)</f>
        <v>BOOK VS. TAX DEPRECIATION</v>
      </c>
      <c r="B97" s="87">
        <v>50</v>
      </c>
      <c r="C97" s="87">
        <v>190</v>
      </c>
      <c r="D97" s="87" t="s">
        <v>946</v>
      </c>
      <c r="E97" s="87" t="s">
        <v>466</v>
      </c>
      <c r="F97" s="87" t="s">
        <v>467</v>
      </c>
      <c r="G97" s="93">
        <v>2821001</v>
      </c>
      <c r="H97" s="87" t="s">
        <v>908</v>
      </c>
      <c r="I97" s="87" t="s">
        <v>145</v>
      </c>
      <c r="J97" s="87" t="s">
        <v>640</v>
      </c>
      <c r="K97" s="94">
        <v>-24</v>
      </c>
      <c r="L97" s="95">
        <v>-19</v>
      </c>
      <c r="M97" s="87">
        <v>-24</v>
      </c>
      <c r="P97" s="87">
        <v>0</v>
      </c>
      <c r="Q97" s="87">
        <v>0</v>
      </c>
      <c r="R97" s="87">
        <v>0</v>
      </c>
      <c r="S97" s="87">
        <v>0</v>
      </c>
      <c r="T97" s="87">
        <v>0</v>
      </c>
      <c r="U97" s="87" t="s">
        <v>470</v>
      </c>
      <c r="V97" s="87" t="s">
        <v>641</v>
      </c>
      <c r="W97" s="87" t="s">
        <v>642</v>
      </c>
    </row>
    <row r="98" spans="1:23" x14ac:dyDescent="0.3">
      <c r="A98" s="30" t="str">
        <f>VLOOKUP(I98,'Table (3)'!$B$3:$C$216,2,FALSE)</f>
        <v>FIT % RATE CHANGE-LD</v>
      </c>
      <c r="B98" s="87">
        <v>50</v>
      </c>
      <c r="C98" s="87">
        <v>190</v>
      </c>
      <c r="D98" s="87" t="s">
        <v>946</v>
      </c>
      <c r="E98" s="87" t="s">
        <v>466</v>
      </c>
      <c r="F98" s="87" t="s">
        <v>467</v>
      </c>
      <c r="G98" s="93">
        <v>2821001</v>
      </c>
      <c r="H98" s="87" t="s">
        <v>909</v>
      </c>
      <c r="I98" s="87" t="s">
        <v>146</v>
      </c>
      <c r="J98" s="87" t="s">
        <v>640</v>
      </c>
      <c r="K98" s="94">
        <v>248</v>
      </c>
      <c r="L98" s="95">
        <v>248</v>
      </c>
      <c r="M98" s="87">
        <v>248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 t="s">
        <v>470</v>
      </c>
      <c r="V98" s="87" t="s">
        <v>641</v>
      </c>
      <c r="W98" s="87" t="s">
        <v>642</v>
      </c>
    </row>
    <row r="99" spans="1:23" x14ac:dyDescent="0.3">
      <c r="A99" s="30" t="str">
        <f>VLOOKUP(I99,'Table (3)'!$B$3:$C$216,2,FALSE)</f>
        <v>BOOK VS. TAX DEPRECIATION</v>
      </c>
      <c r="B99" s="87">
        <v>50</v>
      </c>
      <c r="C99" s="87">
        <v>190</v>
      </c>
      <c r="D99" s="87" t="s">
        <v>946</v>
      </c>
      <c r="E99" s="87" t="s">
        <v>466</v>
      </c>
      <c r="F99" s="87" t="s">
        <v>467</v>
      </c>
      <c r="G99" s="93">
        <v>2821001</v>
      </c>
      <c r="H99" s="87" t="s">
        <v>477</v>
      </c>
      <c r="I99" s="87" t="s">
        <v>150</v>
      </c>
      <c r="J99" s="87" t="s">
        <v>640</v>
      </c>
      <c r="K99" s="94">
        <v>-279786224.14999998</v>
      </c>
      <c r="L99" s="95">
        <v>-317611273.64999998</v>
      </c>
      <c r="M99" s="87">
        <v>-279786224.14999998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 t="s">
        <v>470</v>
      </c>
      <c r="V99" s="87" t="s">
        <v>641</v>
      </c>
      <c r="W99" s="87" t="s">
        <v>642</v>
      </c>
    </row>
    <row r="100" spans="1:23" x14ac:dyDescent="0.3">
      <c r="A100" s="30" t="str">
        <f>VLOOKUP(I100,'Table (3)'!$B$3:$C$216,2,FALSE)</f>
        <v>BOOK VS. TAX DEPRECIATION</v>
      </c>
      <c r="B100" s="87">
        <v>50</v>
      </c>
      <c r="C100" s="87">
        <v>190</v>
      </c>
      <c r="D100" s="87" t="s">
        <v>946</v>
      </c>
      <c r="E100" s="87" t="s">
        <v>466</v>
      </c>
      <c r="F100" s="87" t="s">
        <v>467</v>
      </c>
      <c r="G100" s="93">
        <v>2821001</v>
      </c>
      <c r="H100" s="87" t="s">
        <v>478</v>
      </c>
      <c r="I100" s="87" t="s">
        <v>151</v>
      </c>
      <c r="J100" s="87" t="s">
        <v>640</v>
      </c>
      <c r="K100" s="94">
        <v>12863</v>
      </c>
      <c r="L100" s="95">
        <v>39744</v>
      </c>
      <c r="M100" s="87">
        <v>12863</v>
      </c>
      <c r="P100" s="87">
        <v>0</v>
      </c>
      <c r="Q100" s="87">
        <v>0</v>
      </c>
      <c r="R100" s="87">
        <v>0</v>
      </c>
      <c r="S100" s="87">
        <v>0</v>
      </c>
      <c r="T100" s="87">
        <v>0</v>
      </c>
      <c r="U100" s="87" t="s">
        <v>470</v>
      </c>
      <c r="V100" s="87" t="s">
        <v>641</v>
      </c>
      <c r="W100" s="87" t="s">
        <v>642</v>
      </c>
    </row>
    <row r="101" spans="1:23" x14ac:dyDescent="0.3">
      <c r="A101" s="30" t="str">
        <f>VLOOKUP(I101,'Table (3)'!$B$3:$C$216,2,FALSE)</f>
        <v>BOOK VS. TAX DEPRECIATION</v>
      </c>
      <c r="B101" s="87">
        <v>50</v>
      </c>
      <c r="C101" s="87">
        <v>190</v>
      </c>
      <c r="D101" s="87" t="s">
        <v>946</v>
      </c>
      <c r="E101" s="87" t="s">
        <v>466</v>
      </c>
      <c r="F101" s="87" t="s">
        <v>467</v>
      </c>
      <c r="G101" s="93">
        <v>2821001</v>
      </c>
      <c r="H101" s="87" t="s">
        <v>153</v>
      </c>
      <c r="I101" s="87" t="s">
        <v>152</v>
      </c>
      <c r="J101" s="87" t="s">
        <v>640</v>
      </c>
      <c r="K101" s="94">
        <v>-1198773.95</v>
      </c>
      <c r="L101" s="95">
        <v>-1198773.95</v>
      </c>
      <c r="M101" s="87">
        <v>-1198773.95</v>
      </c>
      <c r="P101" s="87">
        <v>0</v>
      </c>
      <c r="Q101" s="87">
        <v>0</v>
      </c>
      <c r="R101" s="87">
        <v>0</v>
      </c>
      <c r="S101" s="87">
        <v>0</v>
      </c>
      <c r="T101" s="87">
        <v>0</v>
      </c>
      <c r="U101" s="87" t="s">
        <v>470</v>
      </c>
      <c r="V101" s="87" t="s">
        <v>641</v>
      </c>
      <c r="W101" s="87" t="s">
        <v>642</v>
      </c>
    </row>
    <row r="102" spans="1:23" x14ac:dyDescent="0.3">
      <c r="A102" s="30" t="str">
        <f>VLOOKUP(I102,'Table (3)'!$B$3:$C$216,2,FALSE)</f>
        <v>CAPD INTEREST - SECTION 481(a) - CHANGE IN METHD</v>
      </c>
      <c r="B102" s="87">
        <v>50</v>
      </c>
      <c r="C102" s="87">
        <v>190</v>
      </c>
      <c r="D102" s="87" t="s">
        <v>946</v>
      </c>
      <c r="E102" s="87" t="s">
        <v>466</v>
      </c>
      <c r="F102" s="87" t="s">
        <v>467</v>
      </c>
      <c r="G102" s="93">
        <v>2821001</v>
      </c>
      <c r="H102" s="87" t="s">
        <v>83</v>
      </c>
      <c r="I102" s="87" t="s">
        <v>154</v>
      </c>
      <c r="J102" s="87" t="s">
        <v>640</v>
      </c>
      <c r="K102" s="94">
        <v>-76000.05</v>
      </c>
      <c r="L102" s="95">
        <v>-46544.05</v>
      </c>
      <c r="M102" s="87">
        <v>-76000.05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 t="s">
        <v>470</v>
      </c>
      <c r="V102" s="87" t="s">
        <v>641</v>
      </c>
      <c r="W102" s="87" t="s">
        <v>642</v>
      </c>
    </row>
    <row r="103" spans="1:23" x14ac:dyDescent="0.3">
      <c r="A103" s="30" t="str">
        <f>VLOOKUP(I103,'Table (3)'!$B$3:$C$216,2,FALSE)</f>
        <v>PJM INTEGRATION - SEC 481(a) - INTANG - DFD LABOR</v>
      </c>
      <c r="B103" s="87">
        <v>50</v>
      </c>
      <c r="C103" s="87">
        <v>190</v>
      </c>
      <c r="D103" s="87" t="s">
        <v>946</v>
      </c>
      <c r="E103" s="87" t="s">
        <v>466</v>
      </c>
      <c r="F103" s="87" t="s">
        <v>467</v>
      </c>
      <c r="G103" s="93">
        <v>2821001</v>
      </c>
      <c r="H103" s="87" t="s">
        <v>87</v>
      </c>
      <c r="I103" s="87" t="s">
        <v>158</v>
      </c>
      <c r="J103" s="87" t="s">
        <v>640</v>
      </c>
      <c r="K103" s="94">
        <v>-157965.85</v>
      </c>
      <c r="L103" s="95">
        <v>-142169.29999999999</v>
      </c>
      <c r="M103" s="87">
        <v>-157965.85</v>
      </c>
      <c r="P103" s="87">
        <v>0</v>
      </c>
      <c r="Q103" s="87">
        <v>0</v>
      </c>
      <c r="R103" s="87">
        <v>0</v>
      </c>
      <c r="S103" s="87">
        <v>0</v>
      </c>
      <c r="T103" s="87">
        <v>0</v>
      </c>
      <c r="U103" s="87" t="s">
        <v>470</v>
      </c>
      <c r="V103" s="87" t="s">
        <v>641</v>
      </c>
      <c r="W103" s="87" t="s">
        <v>642</v>
      </c>
    </row>
    <row r="104" spans="1:23" x14ac:dyDescent="0.3">
      <c r="A104" s="30" t="str">
        <f>VLOOKUP(I104,'Table (3)'!$B$3:$C$216,2,FALSE)</f>
        <v>R &amp; D DEDUCTION - SECTION 174</v>
      </c>
      <c r="B104" s="87">
        <v>50</v>
      </c>
      <c r="C104" s="87">
        <v>190</v>
      </c>
      <c r="D104" s="87" t="s">
        <v>946</v>
      </c>
      <c r="E104" s="87" t="s">
        <v>466</v>
      </c>
      <c r="F104" s="87" t="s">
        <v>467</v>
      </c>
      <c r="G104" s="93">
        <v>2821001</v>
      </c>
      <c r="H104" s="87" t="s">
        <v>481</v>
      </c>
      <c r="I104" s="87" t="s">
        <v>160</v>
      </c>
      <c r="J104" s="87" t="s">
        <v>640</v>
      </c>
      <c r="K104" s="94">
        <v>-37945821.200000003</v>
      </c>
      <c r="L104" s="95">
        <v>-37749761.700000003</v>
      </c>
      <c r="M104" s="87">
        <v>-37945821.200000003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 t="s">
        <v>470</v>
      </c>
      <c r="V104" s="87" t="s">
        <v>641</v>
      </c>
      <c r="W104" s="87" t="s">
        <v>642</v>
      </c>
    </row>
    <row r="105" spans="1:23" x14ac:dyDescent="0.3">
      <c r="A105" s="30" t="str">
        <f>VLOOKUP(I105,'Table (3)'!$B$3:$C$216,2,FALSE)</f>
        <v>BK PLANT IN SERVICE-SFAS 143-ARO</v>
      </c>
      <c r="B105" s="87">
        <v>50</v>
      </c>
      <c r="C105" s="87">
        <v>190</v>
      </c>
      <c r="D105" s="87" t="s">
        <v>946</v>
      </c>
      <c r="E105" s="87" t="s">
        <v>466</v>
      </c>
      <c r="F105" s="87" t="s">
        <v>467</v>
      </c>
      <c r="G105" s="93">
        <v>2821001</v>
      </c>
      <c r="H105" s="87" t="s">
        <v>65</v>
      </c>
      <c r="I105" s="87" t="s">
        <v>168</v>
      </c>
      <c r="J105" s="87" t="s">
        <v>640</v>
      </c>
      <c r="K105" s="94">
        <v>-6470481.0899999999</v>
      </c>
      <c r="L105" s="95">
        <v>-10101625.08</v>
      </c>
      <c r="M105" s="87">
        <v>-6470481.0899999999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 t="s">
        <v>470</v>
      </c>
      <c r="V105" s="87" t="s">
        <v>641</v>
      </c>
      <c r="W105" s="87" t="s">
        <v>642</v>
      </c>
    </row>
    <row r="106" spans="1:23" x14ac:dyDescent="0.3">
      <c r="A106" s="30" t="str">
        <f>VLOOKUP(I106,'Table (3)'!$B$3:$C$216,2,FALSE)</f>
        <v>GAIN/LOSS ON ACRS/MACRS PROPERTY</v>
      </c>
      <c r="B106" s="87">
        <v>50</v>
      </c>
      <c r="C106" s="87">
        <v>190</v>
      </c>
      <c r="D106" s="87" t="s">
        <v>946</v>
      </c>
      <c r="E106" s="87" t="s">
        <v>466</v>
      </c>
      <c r="F106" s="87" t="s">
        <v>467</v>
      </c>
      <c r="G106" s="93">
        <v>2821001</v>
      </c>
      <c r="H106" s="87" t="s">
        <v>98</v>
      </c>
      <c r="I106" s="87" t="s">
        <v>170</v>
      </c>
      <c r="J106" s="87" t="s">
        <v>640</v>
      </c>
      <c r="K106" s="94">
        <v>-24892303.699999999</v>
      </c>
      <c r="L106" s="95">
        <v>-27528689.199999999</v>
      </c>
      <c r="M106" s="87">
        <v>-24892303.699999999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 t="s">
        <v>470</v>
      </c>
      <c r="V106" s="87" t="s">
        <v>641</v>
      </c>
      <c r="W106" s="87" t="s">
        <v>642</v>
      </c>
    </row>
    <row r="107" spans="1:23" x14ac:dyDescent="0.3">
      <c r="A107" s="30" t="str">
        <f>VLOOKUP(I107,'Table (3)'!$B$3:$C$216,2,FALSE)</f>
        <v>GAIN/LOSS ON ACRS/MACRS PROPERTY</v>
      </c>
      <c r="B107" s="87">
        <v>50</v>
      </c>
      <c r="C107" s="87">
        <v>190</v>
      </c>
      <c r="D107" s="87" t="s">
        <v>946</v>
      </c>
      <c r="E107" s="87" t="s">
        <v>466</v>
      </c>
      <c r="F107" s="87" t="s">
        <v>467</v>
      </c>
      <c r="G107" s="93">
        <v>2821001</v>
      </c>
      <c r="H107" s="87" t="s">
        <v>489</v>
      </c>
      <c r="I107" s="87" t="s">
        <v>171</v>
      </c>
      <c r="J107" s="87" t="s">
        <v>640</v>
      </c>
      <c r="K107" s="94">
        <v>3615661</v>
      </c>
      <c r="L107" s="95">
        <v>4577219</v>
      </c>
      <c r="M107" s="87">
        <v>3615661</v>
      </c>
      <c r="P107" s="87">
        <v>0</v>
      </c>
      <c r="Q107" s="87">
        <v>0</v>
      </c>
      <c r="R107" s="87">
        <v>0</v>
      </c>
      <c r="S107" s="87">
        <v>0</v>
      </c>
      <c r="T107" s="87">
        <v>0</v>
      </c>
      <c r="U107" s="87" t="s">
        <v>470</v>
      </c>
      <c r="V107" s="87" t="s">
        <v>641</v>
      </c>
      <c r="W107" s="87" t="s">
        <v>642</v>
      </c>
    </row>
    <row r="108" spans="1:23" x14ac:dyDescent="0.3">
      <c r="A108" s="30" t="str">
        <f>VLOOKUP(I108,'Table (3)'!$B$3:$C$216,2,FALSE)</f>
        <v>GAIN/LOSS ON ACRS/MACRS-BK/TX UNIT PROP</v>
      </c>
      <c r="B108" s="87">
        <v>50</v>
      </c>
      <c r="C108" s="87">
        <v>190</v>
      </c>
      <c r="D108" s="87" t="s">
        <v>946</v>
      </c>
      <c r="E108" s="87" t="s">
        <v>466</v>
      </c>
      <c r="F108" s="87" t="s">
        <v>467</v>
      </c>
      <c r="G108" s="93">
        <v>2821001</v>
      </c>
      <c r="H108" s="87" t="s">
        <v>490</v>
      </c>
      <c r="I108" s="87" t="s">
        <v>172</v>
      </c>
      <c r="J108" s="87" t="s">
        <v>640</v>
      </c>
      <c r="K108" s="94">
        <v>367403.8</v>
      </c>
      <c r="L108" s="95">
        <v>329957.65000000002</v>
      </c>
      <c r="M108" s="87">
        <v>367403.8</v>
      </c>
      <c r="P108" s="87">
        <v>0</v>
      </c>
      <c r="Q108" s="87">
        <v>0</v>
      </c>
      <c r="R108" s="87">
        <v>0</v>
      </c>
      <c r="S108" s="87">
        <v>0</v>
      </c>
      <c r="T108" s="87">
        <v>0</v>
      </c>
      <c r="U108" s="87" t="s">
        <v>470</v>
      </c>
      <c r="V108" s="87" t="s">
        <v>641</v>
      </c>
      <c r="W108" s="87" t="s">
        <v>642</v>
      </c>
    </row>
    <row r="109" spans="1:23" x14ac:dyDescent="0.3">
      <c r="A109" s="30" t="str">
        <f>VLOOKUP(I109,'Table (3)'!$B$3:$C$216,2,FALSE)</f>
        <v>ABFUDC</v>
      </c>
      <c r="B109" s="87">
        <v>50</v>
      </c>
      <c r="C109" s="87">
        <v>190</v>
      </c>
      <c r="D109" s="87" t="s">
        <v>946</v>
      </c>
      <c r="E109" s="87" t="s">
        <v>466</v>
      </c>
      <c r="F109" s="87" t="s">
        <v>467</v>
      </c>
      <c r="G109" s="93">
        <v>2821001</v>
      </c>
      <c r="H109" s="87" t="s">
        <v>31</v>
      </c>
      <c r="I109" s="87" t="s">
        <v>174</v>
      </c>
      <c r="J109" s="87" t="s">
        <v>640</v>
      </c>
      <c r="K109" s="94">
        <v>-10714026.050000001</v>
      </c>
      <c r="L109" s="95">
        <v>-11651044.73</v>
      </c>
      <c r="M109" s="87">
        <v>-10714026.050000001</v>
      </c>
      <c r="P109" s="87">
        <v>0</v>
      </c>
      <c r="Q109" s="87">
        <v>0</v>
      </c>
      <c r="R109" s="87">
        <v>0</v>
      </c>
      <c r="S109" s="87">
        <v>0</v>
      </c>
      <c r="T109" s="87">
        <v>0</v>
      </c>
      <c r="U109" s="87" t="s">
        <v>470</v>
      </c>
      <c r="V109" s="87" t="s">
        <v>641</v>
      </c>
      <c r="W109" s="87" t="s">
        <v>642</v>
      </c>
    </row>
    <row r="110" spans="1:23" x14ac:dyDescent="0.3">
      <c r="A110" s="30" t="str">
        <f>VLOOKUP(I110,'Table (3)'!$B$3:$C$216,2,FALSE)</f>
        <v>ABFUDC</v>
      </c>
      <c r="B110" s="87">
        <v>50</v>
      </c>
      <c r="C110" s="87">
        <v>190</v>
      </c>
      <c r="D110" s="87" t="s">
        <v>946</v>
      </c>
      <c r="E110" s="87" t="s">
        <v>466</v>
      </c>
      <c r="F110" s="87" t="s">
        <v>467</v>
      </c>
      <c r="G110" s="93">
        <v>2821001</v>
      </c>
      <c r="H110" s="87" t="s">
        <v>491</v>
      </c>
      <c r="I110" s="87" t="s">
        <v>175</v>
      </c>
      <c r="J110" s="87" t="s">
        <v>640</v>
      </c>
      <c r="K110" s="94">
        <v>2296541</v>
      </c>
      <c r="L110" s="95">
        <v>2668486</v>
      </c>
      <c r="M110" s="87">
        <v>2296541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  <c r="U110" s="87" t="s">
        <v>470</v>
      </c>
      <c r="V110" s="87" t="s">
        <v>641</v>
      </c>
      <c r="W110" s="87" t="s">
        <v>642</v>
      </c>
    </row>
    <row r="111" spans="1:23" x14ac:dyDescent="0.3">
      <c r="A111" s="30" t="str">
        <f>VLOOKUP(I111,'Table (3)'!$B$3:$C$216,2,FALSE)</f>
        <v>ZERO w/ FEEDBACK</v>
      </c>
      <c r="B111" s="87">
        <v>50</v>
      </c>
      <c r="C111" s="87">
        <v>190</v>
      </c>
      <c r="D111" s="87" t="s">
        <v>946</v>
      </c>
      <c r="E111" s="87" t="s">
        <v>466</v>
      </c>
      <c r="F111" s="87" t="s">
        <v>467</v>
      </c>
      <c r="G111" s="93">
        <v>2821001</v>
      </c>
      <c r="H111" s="87" t="s">
        <v>948</v>
      </c>
      <c r="I111" s="87" t="s">
        <v>949</v>
      </c>
      <c r="J111" s="87" t="s">
        <v>640</v>
      </c>
      <c r="K111" s="94">
        <v>-172322</v>
      </c>
      <c r="L111" s="95">
        <v>-172322</v>
      </c>
      <c r="M111" s="87">
        <v>-172322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 t="s">
        <v>470</v>
      </c>
      <c r="V111" s="87" t="s">
        <v>641</v>
      </c>
      <c r="W111" s="87" t="s">
        <v>642</v>
      </c>
    </row>
    <row r="112" spans="1:23" x14ac:dyDescent="0.3">
      <c r="A112" s="30" t="str">
        <f>VLOOKUP(I112,'Table (3)'!$B$3:$C$216,2,FALSE)</f>
        <v>ZERO w/ FEEDBACK</v>
      </c>
      <c r="B112" s="87">
        <v>50</v>
      </c>
      <c r="C112" s="87">
        <v>190</v>
      </c>
      <c r="D112" s="87" t="s">
        <v>946</v>
      </c>
      <c r="E112" s="87" t="s">
        <v>466</v>
      </c>
      <c r="F112" s="87" t="s">
        <v>467</v>
      </c>
      <c r="G112" s="93">
        <v>2821001</v>
      </c>
      <c r="H112" s="87" t="s">
        <v>950</v>
      </c>
      <c r="I112" s="87" t="s">
        <v>951</v>
      </c>
      <c r="J112" s="87" t="s">
        <v>640</v>
      </c>
      <c r="K112" s="94">
        <v>172322</v>
      </c>
      <c r="L112" s="95">
        <v>172322</v>
      </c>
      <c r="M112" s="87">
        <v>172322</v>
      </c>
      <c r="P112" s="87">
        <v>0</v>
      </c>
      <c r="Q112" s="87">
        <v>0</v>
      </c>
      <c r="R112" s="87">
        <v>0</v>
      </c>
      <c r="S112" s="87">
        <v>0</v>
      </c>
      <c r="T112" s="87">
        <v>0</v>
      </c>
      <c r="U112" s="87" t="s">
        <v>470</v>
      </c>
      <c r="V112" s="87" t="s">
        <v>641</v>
      </c>
      <c r="W112" s="87" t="s">
        <v>642</v>
      </c>
    </row>
    <row r="113" spans="1:23" x14ac:dyDescent="0.3">
      <c r="A113" s="30" t="str">
        <f>VLOOKUP(I113,'Table (3)'!$B$3:$C$216,2,FALSE)</f>
        <v>ABFUDC-NUCLEAR FUEL</v>
      </c>
      <c r="B113" s="87">
        <v>50</v>
      </c>
      <c r="C113" s="87">
        <v>190</v>
      </c>
      <c r="D113" s="87" t="s">
        <v>946</v>
      </c>
      <c r="E113" s="87" t="s">
        <v>466</v>
      </c>
      <c r="F113" s="87" t="s">
        <v>467</v>
      </c>
      <c r="G113" s="93">
        <v>2821001</v>
      </c>
      <c r="H113" s="87" t="s">
        <v>177</v>
      </c>
      <c r="I113" s="87" t="s">
        <v>176</v>
      </c>
      <c r="J113" s="87" t="s">
        <v>640</v>
      </c>
      <c r="K113" s="94">
        <v>-9768228.3000000007</v>
      </c>
      <c r="L113" s="95">
        <v>-10316789.949999999</v>
      </c>
      <c r="M113" s="87">
        <v>-9768228.3000000007</v>
      </c>
      <c r="P113" s="87">
        <v>0</v>
      </c>
      <c r="Q113" s="87">
        <v>0</v>
      </c>
      <c r="R113" s="87">
        <v>0</v>
      </c>
      <c r="S113" s="87">
        <v>0</v>
      </c>
      <c r="T113" s="87">
        <v>0</v>
      </c>
      <c r="U113" s="87" t="s">
        <v>470</v>
      </c>
      <c r="V113" s="87" t="s">
        <v>641</v>
      </c>
      <c r="W113" s="87" t="s">
        <v>642</v>
      </c>
    </row>
    <row r="114" spans="1:23" x14ac:dyDescent="0.3">
      <c r="A114" s="30" t="str">
        <f>VLOOKUP(I114,'Table (3)'!$B$3:$C$216,2,FALSE)</f>
        <v>ABFUDC-NUCLEAR FUEL</v>
      </c>
      <c r="B114" s="87">
        <v>50</v>
      </c>
      <c r="C114" s="87">
        <v>190</v>
      </c>
      <c r="D114" s="87" t="s">
        <v>946</v>
      </c>
      <c r="E114" s="87" t="s">
        <v>466</v>
      </c>
      <c r="F114" s="87" t="s">
        <v>467</v>
      </c>
      <c r="G114" s="93">
        <v>2821001</v>
      </c>
      <c r="H114" s="87" t="s">
        <v>952</v>
      </c>
      <c r="I114" s="87" t="s">
        <v>178</v>
      </c>
      <c r="J114" s="87" t="s">
        <v>640</v>
      </c>
      <c r="K114" s="94">
        <v>8959572</v>
      </c>
      <c r="L114" s="95">
        <v>9570400</v>
      </c>
      <c r="M114" s="87">
        <v>8959572</v>
      </c>
      <c r="P114" s="87">
        <v>0</v>
      </c>
      <c r="Q114" s="87">
        <v>0</v>
      </c>
      <c r="R114" s="87">
        <v>0</v>
      </c>
      <c r="S114" s="87">
        <v>0</v>
      </c>
      <c r="T114" s="87">
        <v>0</v>
      </c>
      <c r="U114" s="87" t="s">
        <v>470</v>
      </c>
      <c r="V114" s="87" t="s">
        <v>641</v>
      </c>
      <c r="W114" s="87" t="s">
        <v>642</v>
      </c>
    </row>
    <row r="115" spans="1:23" x14ac:dyDescent="0.3">
      <c r="A115" s="30" t="str">
        <f>VLOOKUP(I115,'Table (3)'!$B$3:$C$216,2,FALSE)</f>
        <v>ABFUDC - COOK PLANT/U2 STEAM GNR</v>
      </c>
      <c r="B115" s="87">
        <v>50</v>
      </c>
      <c r="C115" s="87">
        <v>190</v>
      </c>
      <c r="D115" s="87" t="s">
        <v>946</v>
      </c>
      <c r="E115" s="87" t="s">
        <v>466</v>
      </c>
      <c r="F115" s="87" t="s">
        <v>467</v>
      </c>
      <c r="G115" s="93">
        <v>2821001</v>
      </c>
      <c r="H115" s="87" t="s">
        <v>953</v>
      </c>
      <c r="I115" s="87" t="s">
        <v>197</v>
      </c>
      <c r="J115" s="87" t="s">
        <v>640</v>
      </c>
      <c r="K115" s="94">
        <v>-1345561</v>
      </c>
      <c r="L115" s="95">
        <v>-1345561</v>
      </c>
      <c r="M115" s="87">
        <v>-1345561</v>
      </c>
      <c r="P115" s="87">
        <v>0</v>
      </c>
      <c r="Q115" s="87">
        <v>0</v>
      </c>
      <c r="R115" s="87">
        <v>0</v>
      </c>
      <c r="S115" s="87">
        <v>0</v>
      </c>
      <c r="T115" s="87">
        <v>0</v>
      </c>
      <c r="U115" s="87" t="s">
        <v>470</v>
      </c>
      <c r="V115" s="87" t="s">
        <v>641</v>
      </c>
      <c r="W115" s="87" t="s">
        <v>642</v>
      </c>
    </row>
    <row r="116" spans="1:23" x14ac:dyDescent="0.3">
      <c r="A116" s="30" t="str">
        <f>VLOOKUP(I116,'Table (3)'!$B$3:$C$216,2,FALSE)</f>
        <v>ABFUDC - COOK PLANT/U2 STEAM GNR</v>
      </c>
      <c r="B116" s="87">
        <v>50</v>
      </c>
      <c r="C116" s="87">
        <v>190</v>
      </c>
      <c r="D116" s="87" t="s">
        <v>946</v>
      </c>
      <c r="E116" s="87" t="s">
        <v>466</v>
      </c>
      <c r="F116" s="87" t="s">
        <v>467</v>
      </c>
      <c r="G116" s="93">
        <v>2821001</v>
      </c>
      <c r="H116" s="87" t="s">
        <v>954</v>
      </c>
      <c r="I116" s="87" t="s">
        <v>199</v>
      </c>
      <c r="J116" s="87" t="s">
        <v>640</v>
      </c>
      <c r="K116" s="94">
        <v>1345561</v>
      </c>
      <c r="L116" s="95">
        <v>1345561</v>
      </c>
      <c r="M116" s="87">
        <v>1345561</v>
      </c>
      <c r="P116" s="87">
        <v>0</v>
      </c>
      <c r="Q116" s="87">
        <v>0</v>
      </c>
      <c r="R116" s="87">
        <v>0</v>
      </c>
      <c r="S116" s="87">
        <v>0</v>
      </c>
      <c r="T116" s="87">
        <v>0</v>
      </c>
      <c r="U116" s="87" t="s">
        <v>470</v>
      </c>
      <c r="V116" s="87" t="s">
        <v>641</v>
      </c>
      <c r="W116" s="87" t="s">
        <v>642</v>
      </c>
    </row>
    <row r="117" spans="1:23" x14ac:dyDescent="0.3">
      <c r="A117" s="30" t="str">
        <f>VLOOKUP(I117,'Table (3)'!$B$3:$C$216,2,FALSE)</f>
        <v>TAXES CAPITALIZED</v>
      </c>
      <c r="B117" s="87">
        <v>50</v>
      </c>
      <c r="C117" s="87">
        <v>190</v>
      </c>
      <c r="D117" s="87" t="s">
        <v>946</v>
      </c>
      <c r="E117" s="87" t="s">
        <v>466</v>
      </c>
      <c r="F117" s="87" t="s">
        <v>467</v>
      </c>
      <c r="G117" s="93">
        <v>2821001</v>
      </c>
      <c r="H117" s="87" t="s">
        <v>32</v>
      </c>
      <c r="I117" s="87" t="s">
        <v>206</v>
      </c>
      <c r="J117" s="87" t="s">
        <v>640</v>
      </c>
      <c r="K117" s="94">
        <v>-7739</v>
      </c>
      <c r="L117" s="95">
        <v>-7739</v>
      </c>
      <c r="M117" s="87">
        <v>-7739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 t="s">
        <v>470</v>
      </c>
      <c r="V117" s="87" t="s">
        <v>641</v>
      </c>
      <c r="W117" s="87" t="s">
        <v>642</v>
      </c>
    </row>
    <row r="118" spans="1:23" x14ac:dyDescent="0.3">
      <c r="A118" s="30" t="str">
        <f>VLOOKUP(I118,'Table (3)'!$B$3:$C$216,2,FALSE)</f>
        <v>TAXES CAPITALIZED</v>
      </c>
      <c r="B118" s="87">
        <v>50</v>
      </c>
      <c r="C118" s="87">
        <v>190</v>
      </c>
      <c r="D118" s="87" t="s">
        <v>946</v>
      </c>
      <c r="E118" s="87" t="s">
        <v>466</v>
      </c>
      <c r="F118" s="87" t="s">
        <v>467</v>
      </c>
      <c r="G118" s="93">
        <v>2821001</v>
      </c>
      <c r="H118" s="87" t="s">
        <v>504</v>
      </c>
      <c r="I118" s="87" t="s">
        <v>208</v>
      </c>
      <c r="J118" s="87" t="s">
        <v>640</v>
      </c>
      <c r="K118" s="94">
        <v>7739</v>
      </c>
      <c r="L118" s="95">
        <v>7739</v>
      </c>
      <c r="M118" s="87">
        <v>7739</v>
      </c>
      <c r="P118" s="87">
        <v>0</v>
      </c>
      <c r="Q118" s="87">
        <v>0</v>
      </c>
      <c r="R118" s="87">
        <v>0</v>
      </c>
      <c r="S118" s="87">
        <v>0</v>
      </c>
      <c r="T118" s="87">
        <v>0</v>
      </c>
      <c r="U118" s="87" t="s">
        <v>470</v>
      </c>
      <c r="V118" s="87" t="s">
        <v>641</v>
      </c>
      <c r="W118" s="87" t="s">
        <v>642</v>
      </c>
    </row>
    <row r="119" spans="1:23" x14ac:dyDescent="0.3">
      <c r="A119" s="30" t="str">
        <f>VLOOKUP(I119,'Table (3)'!$B$3:$C$216,2,FALSE)</f>
        <v>ZERO w/ FEEDBACK</v>
      </c>
      <c r="B119" s="87">
        <v>50</v>
      </c>
      <c r="C119" s="87">
        <v>190</v>
      </c>
      <c r="D119" s="87" t="s">
        <v>946</v>
      </c>
      <c r="E119" s="87" t="s">
        <v>466</v>
      </c>
      <c r="F119" s="87" t="s">
        <v>467</v>
      </c>
      <c r="G119" s="93">
        <v>2821001</v>
      </c>
      <c r="H119" s="87" t="s">
        <v>955</v>
      </c>
      <c r="I119" s="87" t="s">
        <v>956</v>
      </c>
      <c r="J119" s="87" t="s">
        <v>640</v>
      </c>
      <c r="K119" s="94">
        <v>-55274</v>
      </c>
      <c r="L119" s="95">
        <v>-55274</v>
      </c>
      <c r="M119" s="87">
        <v>-55274</v>
      </c>
      <c r="P119" s="87">
        <v>0</v>
      </c>
      <c r="Q119" s="87">
        <v>0</v>
      </c>
      <c r="R119" s="87">
        <v>0</v>
      </c>
      <c r="S119" s="87">
        <v>0</v>
      </c>
      <c r="T119" s="87">
        <v>0</v>
      </c>
      <c r="U119" s="87" t="s">
        <v>470</v>
      </c>
      <c r="V119" s="87" t="s">
        <v>641</v>
      </c>
      <c r="W119" s="87" t="s">
        <v>642</v>
      </c>
    </row>
    <row r="120" spans="1:23" x14ac:dyDescent="0.3">
      <c r="A120" s="30" t="str">
        <f>VLOOKUP(I120,'Table (3)'!$B$3:$C$216,2,FALSE)</f>
        <v>ZERO w/ FEEDBACK</v>
      </c>
      <c r="B120" s="87">
        <v>50</v>
      </c>
      <c r="C120" s="87">
        <v>190</v>
      </c>
      <c r="D120" s="87" t="s">
        <v>946</v>
      </c>
      <c r="E120" s="87" t="s">
        <v>466</v>
      </c>
      <c r="F120" s="87" t="s">
        <v>467</v>
      </c>
      <c r="G120" s="93">
        <v>2821001</v>
      </c>
      <c r="H120" s="87" t="s">
        <v>957</v>
      </c>
      <c r="I120" s="87" t="s">
        <v>958</v>
      </c>
      <c r="J120" s="87" t="s">
        <v>640</v>
      </c>
      <c r="K120" s="94">
        <v>55274</v>
      </c>
      <c r="L120" s="95">
        <v>55274</v>
      </c>
      <c r="M120" s="87">
        <v>55274</v>
      </c>
      <c r="P120" s="87">
        <v>0</v>
      </c>
      <c r="Q120" s="87">
        <v>0</v>
      </c>
      <c r="R120" s="87">
        <v>0</v>
      </c>
      <c r="S120" s="87">
        <v>0</v>
      </c>
      <c r="T120" s="87">
        <v>0</v>
      </c>
      <c r="U120" s="87" t="s">
        <v>470</v>
      </c>
      <c r="V120" s="87" t="s">
        <v>641</v>
      </c>
      <c r="W120" s="87" t="s">
        <v>642</v>
      </c>
    </row>
    <row r="121" spans="1:23" x14ac:dyDescent="0.3">
      <c r="A121" s="30" t="str">
        <f>VLOOKUP(I121,'Table (3)'!$B$3:$C$216,2,FALSE)</f>
        <v>PENSIONS CAPITALIZED</v>
      </c>
      <c r="B121" s="87">
        <v>50</v>
      </c>
      <c r="C121" s="87">
        <v>190</v>
      </c>
      <c r="D121" s="87" t="s">
        <v>946</v>
      </c>
      <c r="E121" s="87" t="s">
        <v>466</v>
      </c>
      <c r="F121" s="87" t="s">
        <v>467</v>
      </c>
      <c r="G121" s="93">
        <v>2821001</v>
      </c>
      <c r="H121" s="87" t="s">
        <v>33</v>
      </c>
      <c r="I121" s="87" t="s">
        <v>224</v>
      </c>
      <c r="J121" s="87" t="s">
        <v>640</v>
      </c>
      <c r="K121" s="94">
        <v>-2179</v>
      </c>
      <c r="L121" s="95">
        <v>-2179</v>
      </c>
      <c r="M121" s="87">
        <v>-2179</v>
      </c>
      <c r="P121" s="87">
        <v>0</v>
      </c>
      <c r="Q121" s="87">
        <v>0</v>
      </c>
      <c r="R121" s="87">
        <v>0</v>
      </c>
      <c r="S121" s="87">
        <v>0</v>
      </c>
      <c r="T121" s="87">
        <v>0</v>
      </c>
      <c r="U121" s="87" t="s">
        <v>470</v>
      </c>
      <c r="V121" s="87" t="s">
        <v>641</v>
      </c>
      <c r="W121" s="87" t="s">
        <v>642</v>
      </c>
    </row>
    <row r="122" spans="1:23" x14ac:dyDescent="0.3">
      <c r="A122" s="30" t="str">
        <f>VLOOKUP(I122,'Table (3)'!$B$3:$C$216,2,FALSE)</f>
        <v>PENSIONS CAPITALIZED</v>
      </c>
      <c r="B122" s="87">
        <v>50</v>
      </c>
      <c r="C122" s="87">
        <v>190</v>
      </c>
      <c r="D122" s="87" t="s">
        <v>946</v>
      </c>
      <c r="E122" s="87" t="s">
        <v>466</v>
      </c>
      <c r="F122" s="87" t="s">
        <v>467</v>
      </c>
      <c r="G122" s="93">
        <v>2821001</v>
      </c>
      <c r="H122" s="87" t="s">
        <v>505</v>
      </c>
      <c r="I122" s="87" t="s">
        <v>226</v>
      </c>
      <c r="J122" s="87" t="s">
        <v>640</v>
      </c>
      <c r="K122" s="94">
        <v>2179</v>
      </c>
      <c r="L122" s="95">
        <v>2179</v>
      </c>
      <c r="M122" s="87">
        <v>2179</v>
      </c>
      <c r="P122" s="87">
        <v>0</v>
      </c>
      <c r="Q122" s="87">
        <v>0</v>
      </c>
      <c r="R122" s="87">
        <v>0</v>
      </c>
      <c r="S122" s="87">
        <v>0</v>
      </c>
      <c r="T122" s="87">
        <v>0</v>
      </c>
      <c r="U122" s="87" t="s">
        <v>470</v>
      </c>
      <c r="V122" s="87" t="s">
        <v>641</v>
      </c>
      <c r="W122" s="87" t="s">
        <v>642</v>
      </c>
    </row>
    <row r="123" spans="1:23" x14ac:dyDescent="0.3">
      <c r="A123" s="30" t="str">
        <f>VLOOKUP(I123,'Table (3)'!$B$3:$C$216,2,FALSE)</f>
        <v>ZERO w/ FEEDBACK</v>
      </c>
      <c r="B123" s="87">
        <v>50</v>
      </c>
      <c r="C123" s="87">
        <v>190</v>
      </c>
      <c r="D123" s="87" t="s">
        <v>946</v>
      </c>
      <c r="E123" s="87" t="s">
        <v>466</v>
      </c>
      <c r="F123" s="87" t="s">
        <v>467</v>
      </c>
      <c r="G123" s="93">
        <v>2821001</v>
      </c>
      <c r="H123" s="87" t="s">
        <v>959</v>
      </c>
      <c r="I123" s="87" t="s">
        <v>960</v>
      </c>
      <c r="J123" s="87" t="s">
        <v>640</v>
      </c>
      <c r="K123" s="94">
        <v>-4163</v>
      </c>
      <c r="L123" s="95">
        <v>-4163</v>
      </c>
      <c r="M123" s="87">
        <v>-4163</v>
      </c>
      <c r="P123" s="87">
        <v>0</v>
      </c>
      <c r="Q123" s="87">
        <v>0</v>
      </c>
      <c r="R123" s="87">
        <v>0</v>
      </c>
      <c r="S123" s="87">
        <v>0</v>
      </c>
      <c r="T123" s="87">
        <v>0</v>
      </c>
      <c r="U123" s="87" t="s">
        <v>470</v>
      </c>
      <c r="V123" s="87" t="s">
        <v>641</v>
      </c>
      <c r="W123" s="87" t="s">
        <v>642</v>
      </c>
    </row>
    <row r="124" spans="1:23" x14ac:dyDescent="0.3">
      <c r="A124" s="30" t="str">
        <f>VLOOKUP(I124,'Table (3)'!$B$3:$C$216,2,FALSE)</f>
        <v>ZERO w/ FEEDBACK</v>
      </c>
      <c r="B124" s="87">
        <v>50</v>
      </c>
      <c r="C124" s="87">
        <v>190</v>
      </c>
      <c r="D124" s="87" t="s">
        <v>946</v>
      </c>
      <c r="E124" s="87" t="s">
        <v>466</v>
      </c>
      <c r="F124" s="87" t="s">
        <v>467</v>
      </c>
      <c r="G124" s="93">
        <v>2821001</v>
      </c>
      <c r="H124" s="87" t="s">
        <v>961</v>
      </c>
      <c r="I124" s="87" t="s">
        <v>962</v>
      </c>
      <c r="J124" s="87" t="s">
        <v>640</v>
      </c>
      <c r="K124" s="94">
        <v>4163</v>
      </c>
      <c r="L124" s="95">
        <v>4163</v>
      </c>
      <c r="M124" s="87">
        <v>4163</v>
      </c>
      <c r="P124" s="87">
        <v>0</v>
      </c>
      <c r="Q124" s="87">
        <v>0</v>
      </c>
      <c r="R124" s="87">
        <v>0</v>
      </c>
      <c r="S124" s="87">
        <v>0</v>
      </c>
      <c r="T124" s="87">
        <v>0</v>
      </c>
      <c r="U124" s="87" t="s">
        <v>470</v>
      </c>
      <c r="V124" s="87" t="s">
        <v>641</v>
      </c>
      <c r="W124" s="87" t="s">
        <v>642</v>
      </c>
    </row>
    <row r="125" spans="1:23" x14ac:dyDescent="0.3">
      <c r="A125" s="30" t="str">
        <f>VLOOKUP(I125,'Table (3)'!$B$3:$C$216,2,FALSE)</f>
        <v>SAVINGS PLAN CAPITALIZED</v>
      </c>
      <c r="B125" s="87">
        <v>50</v>
      </c>
      <c r="C125" s="87">
        <v>190</v>
      </c>
      <c r="D125" s="87" t="s">
        <v>946</v>
      </c>
      <c r="E125" s="87" t="s">
        <v>466</v>
      </c>
      <c r="F125" s="87" t="s">
        <v>467</v>
      </c>
      <c r="G125" s="93">
        <v>2821001</v>
      </c>
      <c r="H125" s="87" t="s">
        <v>35</v>
      </c>
      <c r="I125" s="87" t="s">
        <v>240</v>
      </c>
      <c r="J125" s="87" t="s">
        <v>640</v>
      </c>
      <c r="K125" s="94">
        <v>-370</v>
      </c>
      <c r="L125" s="95">
        <v>-370</v>
      </c>
      <c r="M125" s="87">
        <v>-370</v>
      </c>
      <c r="P125" s="87">
        <v>0</v>
      </c>
      <c r="Q125" s="87">
        <v>0</v>
      </c>
      <c r="R125" s="87">
        <v>0</v>
      </c>
      <c r="S125" s="87">
        <v>0</v>
      </c>
      <c r="T125" s="87">
        <v>0</v>
      </c>
      <c r="U125" s="87" t="s">
        <v>470</v>
      </c>
      <c r="V125" s="87" t="s">
        <v>641</v>
      </c>
      <c r="W125" s="87" t="s">
        <v>642</v>
      </c>
    </row>
    <row r="126" spans="1:23" x14ac:dyDescent="0.3">
      <c r="A126" s="30" t="str">
        <f>VLOOKUP(I126,'Table (3)'!$B$3:$C$216,2,FALSE)</f>
        <v>SAVINGS PLAN CAPITALIZED</v>
      </c>
      <c r="B126" s="87">
        <v>50</v>
      </c>
      <c r="C126" s="87">
        <v>190</v>
      </c>
      <c r="D126" s="87" t="s">
        <v>946</v>
      </c>
      <c r="E126" s="87" t="s">
        <v>466</v>
      </c>
      <c r="F126" s="87" t="s">
        <v>467</v>
      </c>
      <c r="G126" s="93">
        <v>2821001</v>
      </c>
      <c r="H126" s="87" t="s">
        <v>506</v>
      </c>
      <c r="I126" s="87" t="s">
        <v>242</v>
      </c>
      <c r="J126" s="87" t="s">
        <v>640</v>
      </c>
      <c r="K126" s="94">
        <v>370</v>
      </c>
      <c r="L126" s="95">
        <v>370</v>
      </c>
      <c r="M126" s="87">
        <v>370</v>
      </c>
      <c r="P126" s="87">
        <v>0</v>
      </c>
      <c r="Q126" s="87">
        <v>0</v>
      </c>
      <c r="R126" s="87">
        <v>0</v>
      </c>
      <c r="S126" s="87">
        <v>0</v>
      </c>
      <c r="T126" s="87">
        <v>0</v>
      </c>
      <c r="U126" s="87" t="s">
        <v>470</v>
      </c>
      <c r="V126" s="87" t="s">
        <v>641</v>
      </c>
      <c r="W126" s="87" t="s">
        <v>642</v>
      </c>
    </row>
    <row r="127" spans="1:23" x14ac:dyDescent="0.3">
      <c r="A127" s="30" t="str">
        <f>VLOOKUP(I127,'Table (3)'!$B$3:$C$216,2,FALSE)</f>
        <v>ZERO w/ FEEDBACK</v>
      </c>
      <c r="B127" s="87">
        <v>50</v>
      </c>
      <c r="C127" s="87">
        <v>190</v>
      </c>
      <c r="D127" s="87" t="s">
        <v>946</v>
      </c>
      <c r="E127" s="87" t="s">
        <v>466</v>
      </c>
      <c r="F127" s="87" t="s">
        <v>467</v>
      </c>
      <c r="G127" s="93">
        <v>2821001</v>
      </c>
      <c r="H127" s="87" t="s">
        <v>963</v>
      </c>
      <c r="I127" s="87" t="s">
        <v>964</v>
      </c>
      <c r="J127" s="87" t="s">
        <v>640</v>
      </c>
      <c r="K127" s="94">
        <v>-2483</v>
      </c>
      <c r="L127" s="95">
        <v>-2483</v>
      </c>
      <c r="M127" s="87">
        <v>-2483</v>
      </c>
      <c r="P127" s="87">
        <v>0</v>
      </c>
      <c r="Q127" s="87">
        <v>0</v>
      </c>
      <c r="R127" s="87">
        <v>0</v>
      </c>
      <c r="S127" s="87">
        <v>0</v>
      </c>
      <c r="T127" s="87">
        <v>0</v>
      </c>
      <c r="U127" s="87" t="s">
        <v>470</v>
      </c>
      <c r="V127" s="87" t="s">
        <v>641</v>
      </c>
      <c r="W127" s="87" t="s">
        <v>642</v>
      </c>
    </row>
    <row r="128" spans="1:23" x14ac:dyDescent="0.3">
      <c r="A128" s="30" t="str">
        <f>VLOOKUP(I128,'Table (3)'!$B$3:$C$216,2,FALSE)</f>
        <v>ZERO w/ FEEDBACK</v>
      </c>
      <c r="B128" s="87">
        <v>50</v>
      </c>
      <c r="C128" s="87">
        <v>190</v>
      </c>
      <c r="D128" s="87" t="s">
        <v>946</v>
      </c>
      <c r="E128" s="87" t="s">
        <v>466</v>
      </c>
      <c r="F128" s="87" t="s">
        <v>467</v>
      </c>
      <c r="G128" s="93">
        <v>2821001</v>
      </c>
      <c r="H128" s="87" t="s">
        <v>965</v>
      </c>
      <c r="I128" s="87" t="s">
        <v>966</v>
      </c>
      <c r="J128" s="87" t="s">
        <v>640</v>
      </c>
      <c r="K128" s="94">
        <v>2483</v>
      </c>
      <c r="L128" s="95">
        <v>2483</v>
      </c>
      <c r="M128" s="87">
        <v>2483</v>
      </c>
      <c r="P128" s="87">
        <v>0</v>
      </c>
      <c r="Q128" s="87">
        <v>0</v>
      </c>
      <c r="R128" s="87">
        <v>0</v>
      </c>
      <c r="S128" s="87">
        <v>0</v>
      </c>
      <c r="T128" s="87">
        <v>0</v>
      </c>
      <c r="U128" s="87" t="s">
        <v>470</v>
      </c>
      <c r="V128" s="87" t="s">
        <v>641</v>
      </c>
      <c r="W128" s="87" t="s">
        <v>642</v>
      </c>
    </row>
    <row r="129" spans="1:23" x14ac:dyDescent="0.3">
      <c r="A129" s="30" t="str">
        <f>VLOOKUP(I129,'Table (3)'!$B$3:$C$216,2,FALSE)</f>
        <v>PERCENT REPAIR ALLOWANCE</v>
      </c>
      <c r="B129" s="87">
        <v>50</v>
      </c>
      <c r="C129" s="87">
        <v>190</v>
      </c>
      <c r="D129" s="87" t="s">
        <v>946</v>
      </c>
      <c r="E129" s="87" t="s">
        <v>466</v>
      </c>
      <c r="F129" s="87" t="s">
        <v>467</v>
      </c>
      <c r="G129" s="93">
        <v>2821001</v>
      </c>
      <c r="H129" s="87" t="s">
        <v>36</v>
      </c>
      <c r="I129" s="87" t="s">
        <v>268</v>
      </c>
      <c r="J129" s="87" t="s">
        <v>640</v>
      </c>
      <c r="K129" s="94">
        <v>-4477738</v>
      </c>
      <c r="L129" s="95">
        <v>-4477738</v>
      </c>
      <c r="M129" s="87">
        <v>-4477738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 t="s">
        <v>470</v>
      </c>
      <c r="V129" s="87" t="s">
        <v>641</v>
      </c>
      <c r="W129" s="87" t="s">
        <v>642</v>
      </c>
    </row>
    <row r="130" spans="1:23" x14ac:dyDescent="0.3">
      <c r="A130" s="30" t="str">
        <f>VLOOKUP(I130,'Table (3)'!$B$3:$C$216,2,FALSE)</f>
        <v>PERCENT REPAIR ALLOWANCE</v>
      </c>
      <c r="B130" s="87">
        <v>50</v>
      </c>
      <c r="C130" s="87">
        <v>190</v>
      </c>
      <c r="D130" s="87" t="s">
        <v>946</v>
      </c>
      <c r="E130" s="87" t="s">
        <v>466</v>
      </c>
      <c r="F130" s="87" t="s">
        <v>467</v>
      </c>
      <c r="G130" s="93">
        <v>2821001</v>
      </c>
      <c r="H130" s="87" t="s">
        <v>507</v>
      </c>
      <c r="I130" s="87" t="s">
        <v>269</v>
      </c>
      <c r="J130" s="87" t="s">
        <v>640</v>
      </c>
      <c r="K130" s="94">
        <v>4004510</v>
      </c>
      <c r="L130" s="95">
        <v>4086088</v>
      </c>
      <c r="M130" s="87">
        <v>4004510</v>
      </c>
      <c r="P130" s="87">
        <v>0</v>
      </c>
      <c r="Q130" s="87">
        <v>0</v>
      </c>
      <c r="R130" s="87">
        <v>0</v>
      </c>
      <c r="S130" s="87">
        <v>0</v>
      </c>
      <c r="T130" s="87">
        <v>0</v>
      </c>
      <c r="U130" s="87" t="s">
        <v>470</v>
      </c>
      <c r="V130" s="87" t="s">
        <v>641</v>
      </c>
      <c r="W130" s="87" t="s">
        <v>642</v>
      </c>
    </row>
    <row r="131" spans="1:23" x14ac:dyDescent="0.3">
      <c r="A131" s="30" t="str">
        <f>VLOOKUP(I131,'Table (3)'!$B$3:$C$216,2,FALSE)</f>
        <v>BOOK/TAX UNIT OF PROPERTY ADJ</v>
      </c>
      <c r="B131" s="87">
        <v>50</v>
      </c>
      <c r="C131" s="87">
        <v>190</v>
      </c>
      <c r="D131" s="87" t="s">
        <v>946</v>
      </c>
      <c r="E131" s="87" t="s">
        <v>466</v>
      </c>
      <c r="F131" s="87" t="s">
        <v>467</v>
      </c>
      <c r="G131" s="93">
        <v>2821001</v>
      </c>
      <c r="H131" s="87" t="s">
        <v>104</v>
      </c>
      <c r="I131" s="87" t="s">
        <v>270</v>
      </c>
      <c r="J131" s="87" t="s">
        <v>640</v>
      </c>
      <c r="K131" s="94">
        <v>-100252268.2</v>
      </c>
      <c r="L131" s="95">
        <v>-109535729.09999999</v>
      </c>
      <c r="M131" s="87">
        <v>-100252268.2</v>
      </c>
      <c r="P131" s="87">
        <v>0</v>
      </c>
      <c r="Q131" s="87">
        <v>0</v>
      </c>
      <c r="R131" s="87">
        <v>0</v>
      </c>
      <c r="S131" s="87">
        <v>0</v>
      </c>
      <c r="T131" s="87">
        <v>0</v>
      </c>
      <c r="U131" s="87" t="s">
        <v>470</v>
      </c>
      <c r="V131" s="87" t="s">
        <v>641</v>
      </c>
      <c r="W131" s="87" t="s">
        <v>642</v>
      </c>
    </row>
    <row r="132" spans="1:23" x14ac:dyDescent="0.3">
      <c r="A132" s="30" t="str">
        <f>VLOOKUP(I132,'Table (3)'!$B$3:$C$216,2,FALSE)</f>
        <v>BK/TAX UNIT OF PROPERTY ADJ-SEC 481 ADJ</v>
      </c>
      <c r="B132" s="87">
        <v>50</v>
      </c>
      <c r="C132" s="87">
        <v>190</v>
      </c>
      <c r="D132" s="87" t="s">
        <v>946</v>
      </c>
      <c r="E132" s="87" t="s">
        <v>466</v>
      </c>
      <c r="F132" s="87" t="s">
        <v>467</v>
      </c>
      <c r="G132" s="93">
        <v>2821001</v>
      </c>
      <c r="H132" s="87" t="s">
        <v>508</v>
      </c>
      <c r="I132" s="87" t="s">
        <v>271</v>
      </c>
      <c r="J132" s="87" t="s">
        <v>640</v>
      </c>
      <c r="K132" s="94">
        <v>-15910460.300000001</v>
      </c>
      <c r="L132" s="95">
        <v>-27235539.100000001</v>
      </c>
      <c r="M132" s="87">
        <v>-15910460.300000001</v>
      </c>
      <c r="P132" s="87">
        <v>0</v>
      </c>
      <c r="Q132" s="87">
        <v>0</v>
      </c>
      <c r="R132" s="87">
        <v>0</v>
      </c>
      <c r="S132" s="87">
        <v>0</v>
      </c>
      <c r="T132" s="87">
        <v>0</v>
      </c>
      <c r="U132" s="87" t="s">
        <v>470</v>
      </c>
      <c r="V132" s="87" t="s">
        <v>641</v>
      </c>
      <c r="W132" s="87" t="s">
        <v>642</v>
      </c>
    </row>
    <row r="133" spans="1:23" x14ac:dyDescent="0.3">
      <c r="A133" s="30" t="str">
        <f>VLOOKUP(I133,'Table (3)'!$B$3:$C$216,2,FALSE)</f>
        <v>GAIN ON REACQUIRED DEBT</v>
      </c>
      <c r="B133" s="87">
        <v>50</v>
      </c>
      <c r="C133" s="87">
        <v>190</v>
      </c>
      <c r="D133" s="87" t="s">
        <v>946</v>
      </c>
      <c r="E133" s="87" t="s">
        <v>466</v>
      </c>
      <c r="F133" s="87" t="s">
        <v>467</v>
      </c>
      <c r="G133" s="93">
        <v>2821001</v>
      </c>
      <c r="H133" s="87" t="s">
        <v>129</v>
      </c>
      <c r="I133" s="87" t="s">
        <v>432</v>
      </c>
      <c r="J133" s="87" t="s">
        <v>640</v>
      </c>
      <c r="K133" s="94">
        <v>-1751</v>
      </c>
      <c r="L133" s="95">
        <v>-1751</v>
      </c>
      <c r="M133" s="87">
        <v>-1751</v>
      </c>
      <c r="P133" s="87">
        <v>0</v>
      </c>
      <c r="Q133" s="87">
        <v>0</v>
      </c>
      <c r="R133" s="87">
        <v>0</v>
      </c>
      <c r="S133" s="87">
        <v>0</v>
      </c>
      <c r="T133" s="87">
        <v>0</v>
      </c>
      <c r="U133" s="87" t="s">
        <v>470</v>
      </c>
      <c r="V133" s="87" t="s">
        <v>641</v>
      </c>
      <c r="W133" s="87" t="s">
        <v>642</v>
      </c>
    </row>
    <row r="134" spans="1:23" x14ac:dyDescent="0.3">
      <c r="A134" s="30" t="str">
        <f>VLOOKUP(I134,'Table (3)'!$B$3:$C$216,2,FALSE)</f>
        <v>GAIN ON REACQUIRED DEBT</v>
      </c>
      <c r="B134" s="87">
        <v>50</v>
      </c>
      <c r="C134" s="87">
        <v>190</v>
      </c>
      <c r="D134" s="87" t="s">
        <v>946</v>
      </c>
      <c r="E134" s="87" t="s">
        <v>466</v>
      </c>
      <c r="F134" s="87" t="s">
        <v>467</v>
      </c>
      <c r="G134" s="93">
        <v>2821001</v>
      </c>
      <c r="H134" s="87" t="s">
        <v>515</v>
      </c>
      <c r="I134" s="87" t="s">
        <v>433</v>
      </c>
      <c r="J134" s="87" t="s">
        <v>640</v>
      </c>
      <c r="K134" s="94">
        <v>1751</v>
      </c>
      <c r="L134" s="95">
        <v>1751</v>
      </c>
      <c r="M134" s="87">
        <v>1751</v>
      </c>
      <c r="P134" s="87">
        <v>0</v>
      </c>
      <c r="Q134" s="87">
        <v>0</v>
      </c>
      <c r="R134" s="87">
        <v>0</v>
      </c>
      <c r="S134" s="87">
        <v>0</v>
      </c>
      <c r="T134" s="87">
        <v>0</v>
      </c>
      <c r="U134" s="87" t="s">
        <v>470</v>
      </c>
      <c r="V134" s="87" t="s">
        <v>641</v>
      </c>
      <c r="W134" s="87" t="s">
        <v>642</v>
      </c>
    </row>
    <row r="135" spans="1:23" x14ac:dyDescent="0.3">
      <c r="A135" s="30" t="str">
        <f>VLOOKUP(I135,'Table (3)'!$B$3:$C$216,2,FALSE)</f>
        <v>ZERO w/ FEEDBACK</v>
      </c>
      <c r="B135" s="87">
        <v>50</v>
      </c>
      <c r="C135" s="87">
        <v>190</v>
      </c>
      <c r="D135" s="87" t="s">
        <v>946</v>
      </c>
      <c r="E135" s="87" t="s">
        <v>466</v>
      </c>
      <c r="F135" s="87" t="s">
        <v>467</v>
      </c>
      <c r="G135" s="93">
        <v>2821001</v>
      </c>
      <c r="H135" s="87" t="s">
        <v>877</v>
      </c>
      <c r="I135" s="87" t="s">
        <v>967</v>
      </c>
      <c r="J135" s="87" t="s">
        <v>640</v>
      </c>
      <c r="K135" s="94">
        <v>-2811861</v>
      </c>
      <c r="L135" s="95">
        <v>-2811861</v>
      </c>
      <c r="M135" s="87">
        <v>-2811861</v>
      </c>
      <c r="P135" s="87">
        <v>0</v>
      </c>
      <c r="Q135" s="87">
        <v>0</v>
      </c>
      <c r="R135" s="87">
        <v>0</v>
      </c>
      <c r="S135" s="87">
        <v>0</v>
      </c>
      <c r="T135" s="87">
        <v>0</v>
      </c>
      <c r="U135" s="87" t="s">
        <v>470</v>
      </c>
      <c r="V135" s="87" t="s">
        <v>641</v>
      </c>
      <c r="W135" s="87" t="s">
        <v>642</v>
      </c>
    </row>
    <row r="136" spans="1:23" x14ac:dyDescent="0.3">
      <c r="A136" s="30" t="str">
        <f>VLOOKUP(I136,'Table (3)'!$B$3:$C$216,2,FALSE)</f>
        <v>ZERO w/ FEEDBACK</v>
      </c>
      <c r="B136" s="87">
        <v>50</v>
      </c>
      <c r="C136" s="87">
        <v>190</v>
      </c>
      <c r="D136" s="87" t="s">
        <v>946</v>
      </c>
      <c r="E136" s="87" t="s">
        <v>466</v>
      </c>
      <c r="F136" s="87" t="s">
        <v>467</v>
      </c>
      <c r="G136" s="93">
        <v>2821001</v>
      </c>
      <c r="H136" s="87" t="s">
        <v>968</v>
      </c>
      <c r="I136" s="87" t="s">
        <v>969</v>
      </c>
      <c r="J136" s="87" t="s">
        <v>640</v>
      </c>
      <c r="K136" s="94">
        <v>2811861</v>
      </c>
      <c r="L136" s="95">
        <v>2811861</v>
      </c>
      <c r="M136" s="87">
        <v>2811861</v>
      </c>
      <c r="P136" s="87">
        <v>0</v>
      </c>
      <c r="Q136" s="87">
        <v>0</v>
      </c>
      <c r="R136" s="87">
        <v>0</v>
      </c>
      <c r="S136" s="87">
        <v>0</v>
      </c>
      <c r="T136" s="87">
        <v>0</v>
      </c>
      <c r="U136" s="87" t="s">
        <v>470</v>
      </c>
      <c r="V136" s="87" t="s">
        <v>641</v>
      </c>
      <c r="W136" s="87" t="s">
        <v>642</v>
      </c>
    </row>
    <row r="137" spans="1:23" x14ac:dyDescent="0.3">
      <c r="A137" s="30" t="str">
        <f>VLOOKUP(I137,'Table (3)'!$B$3:$C$216,2,FALSE)</f>
        <v>REMOVAL COSTS-COOK U1 STM GNR</v>
      </c>
      <c r="B137" s="87">
        <v>50</v>
      </c>
      <c r="C137" s="87">
        <v>190</v>
      </c>
      <c r="D137" s="87" t="s">
        <v>946</v>
      </c>
      <c r="E137" s="87" t="s">
        <v>466</v>
      </c>
      <c r="F137" s="87" t="s">
        <v>467</v>
      </c>
      <c r="G137" s="93">
        <v>2821001</v>
      </c>
      <c r="H137" s="87" t="s">
        <v>435</v>
      </c>
      <c r="I137" s="87" t="s">
        <v>434</v>
      </c>
      <c r="J137" s="87" t="s">
        <v>640</v>
      </c>
      <c r="K137" s="94">
        <v>-9063358</v>
      </c>
      <c r="L137" s="95">
        <v>-9063358</v>
      </c>
      <c r="M137" s="87">
        <v>-9063358</v>
      </c>
      <c r="P137" s="87">
        <v>0</v>
      </c>
      <c r="Q137" s="87">
        <v>0</v>
      </c>
      <c r="R137" s="87">
        <v>0</v>
      </c>
      <c r="S137" s="87">
        <v>0</v>
      </c>
      <c r="T137" s="87">
        <v>0</v>
      </c>
      <c r="U137" s="87" t="s">
        <v>470</v>
      </c>
      <c r="V137" s="87" t="s">
        <v>641</v>
      </c>
      <c r="W137" s="87" t="s">
        <v>642</v>
      </c>
    </row>
    <row r="138" spans="1:23" x14ac:dyDescent="0.3">
      <c r="A138" s="30" t="str">
        <f>VLOOKUP(I138,'Table (3)'!$B$3:$C$216,2,FALSE)</f>
        <v>REMOVAL COSTS-COOK U1 STM GNR</v>
      </c>
      <c r="B138" s="87">
        <v>50</v>
      </c>
      <c r="C138" s="87">
        <v>190</v>
      </c>
      <c r="D138" s="87" t="s">
        <v>946</v>
      </c>
      <c r="E138" s="87" t="s">
        <v>466</v>
      </c>
      <c r="F138" s="87" t="s">
        <v>467</v>
      </c>
      <c r="G138" s="93">
        <v>2821001</v>
      </c>
      <c r="H138" s="87" t="s">
        <v>970</v>
      </c>
      <c r="I138" s="87" t="s">
        <v>436</v>
      </c>
      <c r="J138" s="87" t="s">
        <v>640</v>
      </c>
      <c r="K138" s="94">
        <v>5912869</v>
      </c>
      <c r="L138" s="95">
        <v>6275402</v>
      </c>
      <c r="M138" s="87">
        <v>5912869</v>
      </c>
      <c r="P138" s="87">
        <v>0</v>
      </c>
      <c r="Q138" s="87">
        <v>0</v>
      </c>
      <c r="R138" s="87">
        <v>0</v>
      </c>
      <c r="S138" s="87">
        <v>0</v>
      </c>
      <c r="T138" s="87">
        <v>0</v>
      </c>
      <c r="U138" s="87" t="s">
        <v>470</v>
      </c>
      <c r="V138" s="87" t="s">
        <v>641</v>
      </c>
      <c r="W138" s="87" t="s">
        <v>642</v>
      </c>
    </row>
    <row r="139" spans="1:23" x14ac:dyDescent="0.3">
      <c r="A139" s="30" t="str">
        <f>VLOOKUP(I139,'Table (3)'!$B$3:$C$216,2,FALSE)</f>
        <v>BOOK VS. TAX DEPRECIATION</v>
      </c>
      <c r="B139" s="87">
        <v>50</v>
      </c>
      <c r="C139" s="87">
        <v>120</v>
      </c>
      <c r="D139" s="87" t="s">
        <v>971</v>
      </c>
      <c r="E139" s="87" t="s">
        <v>466</v>
      </c>
      <c r="F139" s="87" t="s">
        <v>467</v>
      </c>
      <c r="G139" s="93">
        <v>2821001</v>
      </c>
      <c r="H139" s="87" t="s">
        <v>907</v>
      </c>
      <c r="I139" s="87" t="s">
        <v>144</v>
      </c>
      <c r="J139" s="87" t="s">
        <v>640</v>
      </c>
      <c r="K139" s="94">
        <v>-228.2</v>
      </c>
      <c r="L139" s="95">
        <v>-180.25</v>
      </c>
      <c r="M139" s="87">
        <v>-228.2</v>
      </c>
      <c r="P139" s="87">
        <v>0</v>
      </c>
      <c r="Q139" s="87">
        <v>0</v>
      </c>
      <c r="R139" s="87">
        <v>0</v>
      </c>
      <c r="S139" s="87">
        <v>0</v>
      </c>
      <c r="T139" s="87">
        <v>0</v>
      </c>
      <c r="U139" s="87" t="s">
        <v>470</v>
      </c>
      <c r="V139" s="87" t="s">
        <v>641</v>
      </c>
      <c r="W139" s="87" t="s">
        <v>642</v>
      </c>
    </row>
    <row r="140" spans="1:23" x14ac:dyDescent="0.3">
      <c r="A140" s="30" t="str">
        <f>VLOOKUP(I140,'Table (3)'!$B$3:$C$216,2,FALSE)</f>
        <v>BOOK VS. TAX DEPRECIATION</v>
      </c>
      <c r="B140" s="87">
        <v>50</v>
      </c>
      <c r="C140" s="87">
        <v>120</v>
      </c>
      <c r="D140" s="87" t="s">
        <v>971</v>
      </c>
      <c r="E140" s="87" t="s">
        <v>466</v>
      </c>
      <c r="F140" s="87" t="s">
        <v>467</v>
      </c>
      <c r="G140" s="93">
        <v>2821001</v>
      </c>
      <c r="H140" s="87" t="s">
        <v>908</v>
      </c>
      <c r="I140" s="87" t="s">
        <v>145</v>
      </c>
      <c r="J140" s="87" t="s">
        <v>640</v>
      </c>
      <c r="K140" s="94">
        <v>-95</v>
      </c>
      <c r="L140" s="95">
        <v>-78</v>
      </c>
      <c r="M140" s="87">
        <v>-95</v>
      </c>
      <c r="P140" s="87">
        <v>0</v>
      </c>
      <c r="Q140" s="87">
        <v>0</v>
      </c>
      <c r="R140" s="87">
        <v>0</v>
      </c>
      <c r="S140" s="87">
        <v>0</v>
      </c>
      <c r="T140" s="87">
        <v>0</v>
      </c>
      <c r="U140" s="87" t="s">
        <v>470</v>
      </c>
      <c r="V140" s="87" t="s">
        <v>641</v>
      </c>
      <c r="W140" s="87" t="s">
        <v>642</v>
      </c>
    </row>
    <row r="141" spans="1:23" x14ac:dyDescent="0.3">
      <c r="A141" s="30" t="str">
        <f>VLOOKUP(I141,'Table (3)'!$B$3:$C$216,2,FALSE)</f>
        <v>FIT % RATE CHANGE-LD</v>
      </c>
      <c r="B141" s="87">
        <v>50</v>
      </c>
      <c r="C141" s="87">
        <v>120</v>
      </c>
      <c r="D141" s="87" t="s">
        <v>971</v>
      </c>
      <c r="E141" s="87" t="s">
        <v>466</v>
      </c>
      <c r="F141" s="87" t="s">
        <v>467</v>
      </c>
      <c r="G141" s="93">
        <v>2821001</v>
      </c>
      <c r="H141" s="87" t="s">
        <v>909</v>
      </c>
      <c r="I141" s="87" t="s">
        <v>146</v>
      </c>
      <c r="J141" s="87" t="s">
        <v>640</v>
      </c>
      <c r="K141" s="94">
        <v>716765</v>
      </c>
      <c r="L141" s="95">
        <v>716765</v>
      </c>
      <c r="M141" s="87">
        <v>716765</v>
      </c>
      <c r="P141" s="87">
        <v>0</v>
      </c>
      <c r="Q141" s="87">
        <v>0</v>
      </c>
      <c r="R141" s="87">
        <v>0</v>
      </c>
      <c r="S141" s="87">
        <v>0</v>
      </c>
      <c r="T141" s="87">
        <v>0</v>
      </c>
      <c r="U141" s="87" t="s">
        <v>470</v>
      </c>
      <c r="V141" s="87" t="s">
        <v>641</v>
      </c>
      <c r="W141" s="87" t="s">
        <v>642</v>
      </c>
    </row>
    <row r="142" spans="1:23" x14ac:dyDescent="0.3">
      <c r="A142" s="30" t="str">
        <f>VLOOKUP(I142,'Table (3)'!$B$3:$C$216,2,FALSE)</f>
        <v>BOOK VS. TAX DEPRECIATION</v>
      </c>
      <c r="B142" s="87">
        <v>50</v>
      </c>
      <c r="C142" s="87">
        <v>120</v>
      </c>
      <c r="D142" s="87" t="s">
        <v>971</v>
      </c>
      <c r="E142" s="87" t="s">
        <v>466</v>
      </c>
      <c r="F142" s="87" t="s">
        <v>467</v>
      </c>
      <c r="G142" s="93">
        <v>2821001</v>
      </c>
      <c r="H142" s="87" t="s">
        <v>477</v>
      </c>
      <c r="I142" s="87" t="s">
        <v>150</v>
      </c>
      <c r="J142" s="87" t="s">
        <v>640</v>
      </c>
      <c r="K142" s="94">
        <v>-175070632.09999999</v>
      </c>
      <c r="L142" s="95">
        <v>-186382768.94999999</v>
      </c>
      <c r="M142" s="87">
        <v>-175070632.09999999</v>
      </c>
      <c r="P142" s="87">
        <v>0</v>
      </c>
      <c r="Q142" s="87">
        <v>0</v>
      </c>
      <c r="R142" s="87">
        <v>0</v>
      </c>
      <c r="S142" s="87">
        <v>0</v>
      </c>
      <c r="T142" s="87">
        <v>0</v>
      </c>
      <c r="U142" s="87" t="s">
        <v>470</v>
      </c>
      <c r="V142" s="87" t="s">
        <v>641</v>
      </c>
      <c r="W142" s="87" t="s">
        <v>642</v>
      </c>
    </row>
    <row r="143" spans="1:23" x14ac:dyDescent="0.3">
      <c r="A143" s="30" t="str">
        <f>VLOOKUP(I143,'Table (3)'!$B$3:$C$216,2,FALSE)</f>
        <v>BOOK VS. TAX DEPRECIATION</v>
      </c>
      <c r="B143" s="87">
        <v>50</v>
      </c>
      <c r="C143" s="87">
        <v>120</v>
      </c>
      <c r="D143" s="87" t="s">
        <v>971</v>
      </c>
      <c r="E143" s="87" t="s">
        <v>466</v>
      </c>
      <c r="F143" s="87" t="s">
        <v>467</v>
      </c>
      <c r="G143" s="93">
        <v>2821001</v>
      </c>
      <c r="H143" s="87" t="s">
        <v>478</v>
      </c>
      <c r="I143" s="87" t="s">
        <v>151</v>
      </c>
      <c r="J143" s="87" t="s">
        <v>640</v>
      </c>
      <c r="K143" s="94">
        <v>-1303767</v>
      </c>
      <c r="L143" s="95">
        <v>-1417702</v>
      </c>
      <c r="M143" s="87">
        <v>-1303767</v>
      </c>
      <c r="P143" s="87">
        <v>0</v>
      </c>
      <c r="Q143" s="87">
        <v>0</v>
      </c>
      <c r="R143" s="87">
        <v>0</v>
      </c>
      <c r="S143" s="87">
        <v>0</v>
      </c>
      <c r="T143" s="87">
        <v>0</v>
      </c>
      <c r="U143" s="87" t="s">
        <v>470</v>
      </c>
      <c r="V143" s="87" t="s">
        <v>641</v>
      </c>
      <c r="W143" s="87" t="s">
        <v>642</v>
      </c>
    </row>
    <row r="144" spans="1:23" x14ac:dyDescent="0.3">
      <c r="A144" s="30" t="str">
        <f>VLOOKUP(I144,'Table (3)'!$B$3:$C$216,2,FALSE)</f>
        <v>BOOK VS. TAX DEPRECIATION</v>
      </c>
      <c r="B144" s="87">
        <v>50</v>
      </c>
      <c r="C144" s="87">
        <v>120</v>
      </c>
      <c r="D144" s="87" t="s">
        <v>971</v>
      </c>
      <c r="E144" s="87" t="s">
        <v>466</v>
      </c>
      <c r="F144" s="87" t="s">
        <v>467</v>
      </c>
      <c r="G144" s="93">
        <v>2821001</v>
      </c>
      <c r="H144" s="87" t="s">
        <v>153</v>
      </c>
      <c r="I144" s="87" t="s">
        <v>152</v>
      </c>
      <c r="J144" s="87" t="s">
        <v>640</v>
      </c>
      <c r="K144" s="94">
        <v>-890831.15</v>
      </c>
      <c r="L144" s="95">
        <v>-890831.15</v>
      </c>
      <c r="M144" s="87">
        <v>-890831.15</v>
      </c>
      <c r="P144" s="87">
        <v>0</v>
      </c>
      <c r="Q144" s="87">
        <v>0</v>
      </c>
      <c r="R144" s="87">
        <v>0</v>
      </c>
      <c r="S144" s="87">
        <v>0</v>
      </c>
      <c r="T144" s="87">
        <v>0</v>
      </c>
      <c r="U144" s="87" t="s">
        <v>470</v>
      </c>
      <c r="V144" s="87" t="s">
        <v>641</v>
      </c>
      <c r="W144" s="87" t="s">
        <v>642</v>
      </c>
    </row>
    <row r="145" spans="1:23" x14ac:dyDescent="0.3">
      <c r="A145" s="30" t="str">
        <f>VLOOKUP(I145,'Table (3)'!$B$3:$C$216,2,FALSE)</f>
        <v>CAPD INTEREST - SECTION 481(a) - CHANGE IN METHD</v>
      </c>
      <c r="B145" s="87">
        <v>50</v>
      </c>
      <c r="C145" s="87">
        <v>120</v>
      </c>
      <c r="D145" s="87" t="s">
        <v>971</v>
      </c>
      <c r="E145" s="87" t="s">
        <v>466</v>
      </c>
      <c r="F145" s="87" t="s">
        <v>467</v>
      </c>
      <c r="G145" s="93">
        <v>2821001</v>
      </c>
      <c r="H145" s="87" t="s">
        <v>83</v>
      </c>
      <c r="I145" s="87" t="s">
        <v>154</v>
      </c>
      <c r="J145" s="87" t="s">
        <v>640</v>
      </c>
      <c r="K145" s="94">
        <v>-4685.45</v>
      </c>
      <c r="L145" s="95">
        <v>-2869.65</v>
      </c>
      <c r="M145" s="87">
        <v>-4685.45</v>
      </c>
      <c r="P145" s="87">
        <v>0</v>
      </c>
      <c r="Q145" s="87">
        <v>0</v>
      </c>
      <c r="R145" s="87">
        <v>0</v>
      </c>
      <c r="S145" s="87">
        <v>0</v>
      </c>
      <c r="T145" s="87">
        <v>0</v>
      </c>
      <c r="U145" s="87" t="s">
        <v>470</v>
      </c>
      <c r="V145" s="87" t="s">
        <v>641</v>
      </c>
      <c r="W145" s="87" t="s">
        <v>642</v>
      </c>
    </row>
    <row r="146" spans="1:23" x14ac:dyDescent="0.3">
      <c r="A146" s="30" t="str">
        <f>VLOOKUP(I146,'Table (3)'!$B$3:$C$216,2,FALSE)</f>
        <v>PJM INTEGRATION - SEC 481(a) - INTANG - DFD LABOR</v>
      </c>
      <c r="B146" s="87">
        <v>50</v>
      </c>
      <c r="C146" s="87">
        <v>120</v>
      </c>
      <c r="D146" s="87" t="s">
        <v>971</v>
      </c>
      <c r="E146" s="87" t="s">
        <v>466</v>
      </c>
      <c r="F146" s="87" t="s">
        <v>467</v>
      </c>
      <c r="G146" s="93">
        <v>2821001</v>
      </c>
      <c r="H146" s="87" t="s">
        <v>87</v>
      </c>
      <c r="I146" s="87" t="s">
        <v>158</v>
      </c>
      <c r="J146" s="87" t="s">
        <v>640</v>
      </c>
      <c r="K146" s="94">
        <v>-64605.59</v>
      </c>
      <c r="L146" s="95">
        <v>-25656.2</v>
      </c>
      <c r="M146" s="87">
        <v>-64605.59</v>
      </c>
      <c r="P146" s="87">
        <v>0</v>
      </c>
      <c r="Q146" s="87">
        <v>0</v>
      </c>
      <c r="R146" s="87">
        <v>0</v>
      </c>
      <c r="S146" s="87">
        <v>0</v>
      </c>
      <c r="T146" s="87">
        <v>0</v>
      </c>
      <c r="U146" s="87" t="s">
        <v>470</v>
      </c>
      <c r="V146" s="87" t="s">
        <v>641</v>
      </c>
      <c r="W146" s="87" t="s">
        <v>642</v>
      </c>
    </row>
    <row r="147" spans="1:23" x14ac:dyDescent="0.3">
      <c r="A147" s="30" t="str">
        <f>VLOOKUP(I147,'Table (3)'!$B$3:$C$216,2,FALSE)</f>
        <v>R &amp; D DEDUCTION - SECTION 174</v>
      </c>
      <c r="B147" s="87">
        <v>50</v>
      </c>
      <c r="C147" s="87">
        <v>120</v>
      </c>
      <c r="D147" s="87" t="s">
        <v>971</v>
      </c>
      <c r="E147" s="87" t="s">
        <v>466</v>
      </c>
      <c r="F147" s="87" t="s">
        <v>467</v>
      </c>
      <c r="G147" s="93">
        <v>2821001</v>
      </c>
      <c r="H147" s="87" t="s">
        <v>481</v>
      </c>
      <c r="I147" s="87" t="s">
        <v>160</v>
      </c>
      <c r="J147" s="87" t="s">
        <v>640</v>
      </c>
      <c r="K147" s="94">
        <v>-25035.5</v>
      </c>
      <c r="L147" s="95">
        <v>-25035.5</v>
      </c>
      <c r="M147" s="87">
        <v>-25035.5</v>
      </c>
      <c r="P147" s="87">
        <v>0</v>
      </c>
      <c r="Q147" s="87">
        <v>0</v>
      </c>
      <c r="R147" s="87">
        <v>0</v>
      </c>
      <c r="S147" s="87">
        <v>0</v>
      </c>
      <c r="T147" s="87">
        <v>0</v>
      </c>
      <c r="U147" s="87" t="s">
        <v>470</v>
      </c>
      <c r="V147" s="87" t="s">
        <v>641</v>
      </c>
      <c r="W147" s="87" t="s">
        <v>642</v>
      </c>
    </row>
    <row r="148" spans="1:23" x14ac:dyDescent="0.3">
      <c r="A148" s="30" t="str">
        <f>VLOOKUP(I148,'Table (3)'!$B$3:$C$216,2,FALSE)</f>
        <v>BK PLANT IN SERVICE-SFAS 143-ARO</v>
      </c>
      <c r="B148" s="87">
        <v>50</v>
      </c>
      <c r="C148" s="87">
        <v>120</v>
      </c>
      <c r="D148" s="87" t="s">
        <v>971</v>
      </c>
      <c r="E148" s="87" t="s">
        <v>466</v>
      </c>
      <c r="F148" s="87" t="s">
        <v>467</v>
      </c>
      <c r="G148" s="93">
        <v>2821001</v>
      </c>
      <c r="H148" s="87" t="s">
        <v>65</v>
      </c>
      <c r="I148" s="87" t="s">
        <v>168</v>
      </c>
      <c r="J148" s="87" t="s">
        <v>640</v>
      </c>
      <c r="K148" s="94">
        <v>2823.21</v>
      </c>
      <c r="L148" s="95">
        <v>2823.21</v>
      </c>
      <c r="M148" s="87">
        <v>2823.21</v>
      </c>
      <c r="P148" s="87">
        <v>0</v>
      </c>
      <c r="Q148" s="87">
        <v>0</v>
      </c>
      <c r="R148" s="87">
        <v>0</v>
      </c>
      <c r="S148" s="87">
        <v>0</v>
      </c>
      <c r="T148" s="87">
        <v>0</v>
      </c>
      <c r="U148" s="87" t="s">
        <v>470</v>
      </c>
      <c r="V148" s="87" t="s">
        <v>641</v>
      </c>
      <c r="W148" s="87" t="s">
        <v>642</v>
      </c>
    </row>
    <row r="149" spans="1:23" x14ac:dyDescent="0.3">
      <c r="A149" s="30" t="str">
        <f>VLOOKUP(I149,'Table (3)'!$B$3:$C$216,2,FALSE)</f>
        <v>GAIN/LOSS ON ACRS/MACRS PROPERTY</v>
      </c>
      <c r="B149" s="87">
        <v>50</v>
      </c>
      <c r="C149" s="87">
        <v>120</v>
      </c>
      <c r="D149" s="87" t="s">
        <v>971</v>
      </c>
      <c r="E149" s="87" t="s">
        <v>466</v>
      </c>
      <c r="F149" s="87" t="s">
        <v>467</v>
      </c>
      <c r="G149" s="93">
        <v>2821001</v>
      </c>
      <c r="H149" s="87" t="s">
        <v>98</v>
      </c>
      <c r="I149" s="87" t="s">
        <v>170</v>
      </c>
      <c r="J149" s="87" t="s">
        <v>640</v>
      </c>
      <c r="K149" s="94">
        <v>-12021617.050000001</v>
      </c>
      <c r="L149" s="95">
        <v>-12560910.35</v>
      </c>
      <c r="M149" s="87">
        <v>-12021617.050000001</v>
      </c>
      <c r="P149" s="87">
        <v>0</v>
      </c>
      <c r="Q149" s="87">
        <v>0</v>
      </c>
      <c r="R149" s="87">
        <v>0</v>
      </c>
      <c r="S149" s="87">
        <v>0</v>
      </c>
      <c r="T149" s="87">
        <v>0</v>
      </c>
      <c r="U149" s="87" t="s">
        <v>470</v>
      </c>
      <c r="V149" s="87" t="s">
        <v>641</v>
      </c>
      <c r="W149" s="87" t="s">
        <v>642</v>
      </c>
    </row>
    <row r="150" spans="1:23" x14ac:dyDescent="0.3">
      <c r="A150" s="30" t="str">
        <f>VLOOKUP(I150,'Table (3)'!$B$3:$C$216,2,FALSE)</f>
        <v>GAIN/LOSS ON ACRS/MACRS PROPERTY</v>
      </c>
      <c r="B150" s="87">
        <v>50</v>
      </c>
      <c r="C150" s="87">
        <v>120</v>
      </c>
      <c r="D150" s="87" t="s">
        <v>971</v>
      </c>
      <c r="E150" s="87" t="s">
        <v>466</v>
      </c>
      <c r="F150" s="87" t="s">
        <v>467</v>
      </c>
      <c r="G150" s="93">
        <v>2821001</v>
      </c>
      <c r="H150" s="87" t="s">
        <v>489</v>
      </c>
      <c r="I150" s="87" t="s">
        <v>171</v>
      </c>
      <c r="J150" s="87" t="s">
        <v>640</v>
      </c>
      <c r="K150" s="94">
        <v>6007508</v>
      </c>
      <c r="L150" s="95">
        <v>6435195</v>
      </c>
      <c r="M150" s="87">
        <v>6007508</v>
      </c>
      <c r="P150" s="87">
        <v>0</v>
      </c>
      <c r="Q150" s="87">
        <v>0</v>
      </c>
      <c r="R150" s="87">
        <v>0</v>
      </c>
      <c r="S150" s="87">
        <v>0</v>
      </c>
      <c r="T150" s="87">
        <v>0</v>
      </c>
      <c r="U150" s="87" t="s">
        <v>470</v>
      </c>
      <c r="V150" s="87" t="s">
        <v>641</v>
      </c>
      <c r="W150" s="87" t="s">
        <v>642</v>
      </c>
    </row>
    <row r="151" spans="1:23" x14ac:dyDescent="0.3">
      <c r="A151" s="30" t="str">
        <f>VLOOKUP(I151,'Table (3)'!$B$3:$C$216,2,FALSE)</f>
        <v>ABFUDC</v>
      </c>
      <c r="B151" s="87">
        <v>50</v>
      </c>
      <c r="C151" s="87">
        <v>120</v>
      </c>
      <c r="D151" s="87" t="s">
        <v>971</v>
      </c>
      <c r="E151" s="87" t="s">
        <v>466</v>
      </c>
      <c r="F151" s="87" t="s">
        <v>467</v>
      </c>
      <c r="G151" s="93">
        <v>2821001</v>
      </c>
      <c r="H151" s="87" t="s">
        <v>31</v>
      </c>
      <c r="I151" s="87" t="s">
        <v>174</v>
      </c>
      <c r="J151" s="87" t="s">
        <v>640</v>
      </c>
      <c r="K151" s="94">
        <v>-8351905.9199999999</v>
      </c>
      <c r="L151" s="95">
        <v>-8728378.3800000008</v>
      </c>
      <c r="M151" s="87">
        <v>-8351905.9199999999</v>
      </c>
      <c r="P151" s="87">
        <v>0</v>
      </c>
      <c r="Q151" s="87">
        <v>0</v>
      </c>
      <c r="R151" s="87">
        <v>0</v>
      </c>
      <c r="S151" s="87">
        <v>0</v>
      </c>
      <c r="T151" s="87">
        <v>0</v>
      </c>
      <c r="U151" s="87" t="s">
        <v>470</v>
      </c>
      <c r="V151" s="87" t="s">
        <v>641</v>
      </c>
      <c r="W151" s="87" t="s">
        <v>642</v>
      </c>
    </row>
    <row r="152" spans="1:23" x14ac:dyDescent="0.3">
      <c r="A152" s="30" t="str">
        <f>VLOOKUP(I152,'Table (3)'!$B$3:$C$216,2,FALSE)</f>
        <v>ABFUDC</v>
      </c>
      <c r="B152" s="87">
        <v>50</v>
      </c>
      <c r="C152" s="87">
        <v>120</v>
      </c>
      <c r="D152" s="87" t="s">
        <v>971</v>
      </c>
      <c r="E152" s="87" t="s">
        <v>466</v>
      </c>
      <c r="F152" s="87" t="s">
        <v>467</v>
      </c>
      <c r="G152" s="93">
        <v>2821001</v>
      </c>
      <c r="H152" s="87" t="s">
        <v>491</v>
      </c>
      <c r="I152" s="87" t="s">
        <v>175</v>
      </c>
      <c r="J152" s="87" t="s">
        <v>640</v>
      </c>
      <c r="K152" s="94">
        <v>4901838</v>
      </c>
      <c r="L152" s="95">
        <v>5143710</v>
      </c>
      <c r="M152" s="87">
        <v>4901838</v>
      </c>
      <c r="P152" s="87">
        <v>0</v>
      </c>
      <c r="Q152" s="87">
        <v>0</v>
      </c>
      <c r="R152" s="87">
        <v>0</v>
      </c>
      <c r="S152" s="87">
        <v>0</v>
      </c>
      <c r="T152" s="87">
        <v>0</v>
      </c>
      <c r="U152" s="87" t="s">
        <v>470</v>
      </c>
      <c r="V152" s="87" t="s">
        <v>641</v>
      </c>
      <c r="W152" s="87" t="s">
        <v>642</v>
      </c>
    </row>
    <row r="153" spans="1:23" x14ac:dyDescent="0.3">
      <c r="A153" s="30" t="str">
        <f>VLOOKUP(I153,'Table (3)'!$B$3:$C$216,2,FALSE)</f>
        <v>ABFUDC-RKPRT-SULL EHV</v>
      </c>
      <c r="B153" s="87">
        <v>50</v>
      </c>
      <c r="C153" s="87">
        <v>120</v>
      </c>
      <c r="D153" s="87" t="s">
        <v>971</v>
      </c>
      <c r="E153" s="87" t="s">
        <v>466</v>
      </c>
      <c r="F153" s="87" t="s">
        <v>467</v>
      </c>
      <c r="G153" s="93">
        <v>2821001</v>
      </c>
      <c r="H153" s="87" t="s">
        <v>183</v>
      </c>
      <c r="I153" s="87" t="s">
        <v>182</v>
      </c>
      <c r="J153" s="87" t="s">
        <v>640</v>
      </c>
      <c r="K153" s="94">
        <v>-5165898.1500000004</v>
      </c>
      <c r="L153" s="95">
        <v>-5165898.1500000004</v>
      </c>
      <c r="M153" s="87">
        <v>-5165898.1500000004</v>
      </c>
      <c r="P153" s="87">
        <v>0</v>
      </c>
      <c r="Q153" s="87">
        <v>0</v>
      </c>
      <c r="R153" s="87">
        <v>0</v>
      </c>
      <c r="S153" s="87">
        <v>0</v>
      </c>
      <c r="T153" s="87">
        <v>0</v>
      </c>
      <c r="U153" s="87" t="s">
        <v>470</v>
      </c>
      <c r="V153" s="87" t="s">
        <v>641</v>
      </c>
      <c r="W153" s="87" t="s">
        <v>642</v>
      </c>
    </row>
    <row r="154" spans="1:23" x14ac:dyDescent="0.3">
      <c r="A154" s="30" t="str">
        <f>VLOOKUP(I154,'Table (3)'!$B$3:$C$216,2,FALSE)</f>
        <v>ABFUDC-RKPRT-SULL EHV</v>
      </c>
      <c r="B154" s="87">
        <v>50</v>
      </c>
      <c r="C154" s="87">
        <v>120</v>
      </c>
      <c r="D154" s="87" t="s">
        <v>971</v>
      </c>
      <c r="E154" s="87" t="s">
        <v>466</v>
      </c>
      <c r="F154" s="87" t="s">
        <v>467</v>
      </c>
      <c r="G154" s="93">
        <v>2821001</v>
      </c>
      <c r="H154" s="87" t="s">
        <v>972</v>
      </c>
      <c r="I154" s="87" t="s">
        <v>184</v>
      </c>
      <c r="J154" s="87" t="s">
        <v>640</v>
      </c>
      <c r="K154" s="94">
        <v>5036751</v>
      </c>
      <c r="L154" s="95">
        <v>5165898</v>
      </c>
      <c r="M154" s="87">
        <v>5036751</v>
      </c>
      <c r="P154" s="87">
        <v>0</v>
      </c>
      <c r="Q154" s="87">
        <v>0</v>
      </c>
      <c r="R154" s="87">
        <v>0</v>
      </c>
      <c r="S154" s="87">
        <v>0</v>
      </c>
      <c r="T154" s="87">
        <v>0</v>
      </c>
      <c r="U154" s="87" t="s">
        <v>470</v>
      </c>
      <c r="V154" s="87" t="s">
        <v>641</v>
      </c>
      <c r="W154" s="87" t="s">
        <v>642</v>
      </c>
    </row>
    <row r="155" spans="1:23" x14ac:dyDescent="0.3">
      <c r="A155" s="30" t="str">
        <f>VLOOKUP(I155,'Table (3)'!$B$3:$C$216,2,FALSE)</f>
        <v>ABFUDC- RKPRT-JEFF EHV</v>
      </c>
      <c r="B155" s="87">
        <v>50</v>
      </c>
      <c r="C155" s="87">
        <v>120</v>
      </c>
      <c r="D155" s="87" t="s">
        <v>971</v>
      </c>
      <c r="E155" s="87" t="s">
        <v>466</v>
      </c>
      <c r="F155" s="87" t="s">
        <v>467</v>
      </c>
      <c r="G155" s="93">
        <v>2821001</v>
      </c>
      <c r="H155" s="87" t="s">
        <v>973</v>
      </c>
      <c r="I155" s="87" t="s">
        <v>191</v>
      </c>
      <c r="J155" s="87" t="s">
        <v>640</v>
      </c>
      <c r="K155" s="94">
        <v>-4259682.01</v>
      </c>
      <c r="L155" s="95">
        <v>-4259682.01</v>
      </c>
      <c r="M155" s="87">
        <v>-4259682.01</v>
      </c>
      <c r="P155" s="87">
        <v>0</v>
      </c>
      <c r="Q155" s="87">
        <v>0</v>
      </c>
      <c r="R155" s="87">
        <v>0</v>
      </c>
      <c r="S155" s="87">
        <v>0</v>
      </c>
      <c r="T155" s="87">
        <v>0</v>
      </c>
      <c r="U155" s="87" t="s">
        <v>470</v>
      </c>
      <c r="V155" s="87" t="s">
        <v>641</v>
      </c>
      <c r="W155" s="87" t="s">
        <v>642</v>
      </c>
    </row>
    <row r="156" spans="1:23" x14ac:dyDescent="0.3">
      <c r="A156" s="30" t="str">
        <f>VLOOKUP(I156,'Table (3)'!$B$3:$C$216,2,FALSE)</f>
        <v>ABFUDC- RKPRT-JEFF EHV</v>
      </c>
      <c r="B156" s="87">
        <v>50</v>
      </c>
      <c r="C156" s="87">
        <v>120</v>
      </c>
      <c r="D156" s="87" t="s">
        <v>971</v>
      </c>
      <c r="E156" s="87" t="s">
        <v>466</v>
      </c>
      <c r="F156" s="87" t="s">
        <v>467</v>
      </c>
      <c r="G156" s="93">
        <v>2821001</v>
      </c>
      <c r="H156" s="87" t="s">
        <v>974</v>
      </c>
      <c r="I156" s="87" t="s">
        <v>193</v>
      </c>
      <c r="J156" s="87" t="s">
        <v>640</v>
      </c>
      <c r="K156" s="94">
        <v>4259682</v>
      </c>
      <c r="L156" s="95">
        <v>4259682</v>
      </c>
      <c r="M156" s="87">
        <v>4259682</v>
      </c>
      <c r="P156" s="87">
        <v>0</v>
      </c>
      <c r="Q156" s="87">
        <v>0</v>
      </c>
      <c r="R156" s="87">
        <v>0</v>
      </c>
      <c r="S156" s="87">
        <v>0</v>
      </c>
      <c r="T156" s="87">
        <v>0</v>
      </c>
      <c r="U156" s="87" t="s">
        <v>470</v>
      </c>
      <c r="V156" s="87" t="s">
        <v>641</v>
      </c>
      <c r="W156" s="87" t="s">
        <v>642</v>
      </c>
    </row>
    <row r="157" spans="1:23" x14ac:dyDescent="0.3">
      <c r="A157" s="30" t="str">
        <f>VLOOKUP(I157,'Table (3)'!$B$3:$C$216,2,FALSE)</f>
        <v>TAXES CAPITALIZED</v>
      </c>
      <c r="B157" s="87">
        <v>50</v>
      </c>
      <c r="C157" s="87">
        <v>120</v>
      </c>
      <c r="D157" s="87" t="s">
        <v>971</v>
      </c>
      <c r="E157" s="87" t="s">
        <v>466</v>
      </c>
      <c r="F157" s="87" t="s">
        <v>467</v>
      </c>
      <c r="G157" s="93">
        <v>2821001</v>
      </c>
      <c r="H157" s="87" t="s">
        <v>32</v>
      </c>
      <c r="I157" s="87" t="s">
        <v>206</v>
      </c>
      <c r="J157" s="87" t="s">
        <v>640</v>
      </c>
      <c r="K157" s="94">
        <v>-1202372.8500000001</v>
      </c>
      <c r="L157" s="95">
        <v>-1202372.8500000001</v>
      </c>
      <c r="M157" s="87">
        <v>-1202372.8500000001</v>
      </c>
      <c r="P157" s="87">
        <v>0</v>
      </c>
      <c r="Q157" s="87">
        <v>0</v>
      </c>
      <c r="R157" s="87">
        <v>0</v>
      </c>
      <c r="S157" s="87">
        <v>0</v>
      </c>
      <c r="T157" s="87">
        <v>0</v>
      </c>
      <c r="U157" s="87" t="s">
        <v>470</v>
      </c>
      <c r="V157" s="87" t="s">
        <v>641</v>
      </c>
      <c r="W157" s="87" t="s">
        <v>642</v>
      </c>
    </row>
    <row r="158" spans="1:23" x14ac:dyDescent="0.3">
      <c r="A158" s="30" t="str">
        <f>VLOOKUP(I158,'Table (3)'!$B$3:$C$216,2,FALSE)</f>
        <v>TAXES CAPITALIZED</v>
      </c>
      <c r="B158" s="87">
        <v>50</v>
      </c>
      <c r="C158" s="87">
        <v>120</v>
      </c>
      <c r="D158" s="87" t="s">
        <v>971</v>
      </c>
      <c r="E158" s="87" t="s">
        <v>466</v>
      </c>
      <c r="F158" s="87" t="s">
        <v>467</v>
      </c>
      <c r="G158" s="93">
        <v>2821001</v>
      </c>
      <c r="H158" s="87" t="s">
        <v>504</v>
      </c>
      <c r="I158" s="87" t="s">
        <v>208</v>
      </c>
      <c r="J158" s="87" t="s">
        <v>640</v>
      </c>
      <c r="K158" s="94">
        <v>1202372.8500000001</v>
      </c>
      <c r="L158" s="95">
        <v>1202372.8500000001</v>
      </c>
      <c r="M158" s="87">
        <v>1202372.8500000001</v>
      </c>
      <c r="P158" s="87">
        <v>0</v>
      </c>
      <c r="Q158" s="87">
        <v>0</v>
      </c>
      <c r="R158" s="87">
        <v>0</v>
      </c>
      <c r="S158" s="87">
        <v>0</v>
      </c>
      <c r="T158" s="87">
        <v>0</v>
      </c>
      <c r="U158" s="87" t="s">
        <v>470</v>
      </c>
      <c r="V158" s="87" t="s">
        <v>641</v>
      </c>
      <c r="W158" s="87" t="s">
        <v>642</v>
      </c>
    </row>
    <row r="159" spans="1:23" x14ac:dyDescent="0.3">
      <c r="A159" s="30" t="str">
        <f>VLOOKUP(I159,'Table (3)'!$B$3:$C$216,2,FALSE)</f>
        <v>TAXES CAPITALIZED-RKPRT-SULL EHV</v>
      </c>
      <c r="B159" s="87">
        <v>50</v>
      </c>
      <c r="C159" s="87">
        <v>120</v>
      </c>
      <c r="D159" s="87" t="s">
        <v>971</v>
      </c>
      <c r="E159" s="87" t="s">
        <v>466</v>
      </c>
      <c r="F159" s="87" t="s">
        <v>467</v>
      </c>
      <c r="G159" s="93">
        <v>2821001</v>
      </c>
      <c r="H159" s="87" t="s">
        <v>975</v>
      </c>
      <c r="I159" s="87" t="s">
        <v>212</v>
      </c>
      <c r="J159" s="87" t="s">
        <v>640</v>
      </c>
      <c r="K159" s="94">
        <v>-956739</v>
      </c>
      <c r="L159" s="95">
        <v>-956739</v>
      </c>
      <c r="M159" s="87">
        <v>-956739</v>
      </c>
      <c r="P159" s="87">
        <v>0</v>
      </c>
      <c r="Q159" s="87">
        <v>0</v>
      </c>
      <c r="R159" s="87">
        <v>0</v>
      </c>
      <c r="S159" s="87">
        <v>0</v>
      </c>
      <c r="T159" s="87">
        <v>0</v>
      </c>
      <c r="U159" s="87" t="s">
        <v>470</v>
      </c>
      <c r="V159" s="87" t="s">
        <v>641</v>
      </c>
      <c r="W159" s="87" t="s">
        <v>642</v>
      </c>
    </row>
    <row r="160" spans="1:23" x14ac:dyDescent="0.3">
      <c r="A160" s="30" t="str">
        <f>VLOOKUP(I160,'Table (3)'!$B$3:$C$216,2,FALSE)</f>
        <v>TAXES CAPITALIZED-RKPRT-SULL EHV</v>
      </c>
      <c r="B160" s="87">
        <v>50</v>
      </c>
      <c r="C160" s="87">
        <v>120</v>
      </c>
      <c r="D160" s="87" t="s">
        <v>971</v>
      </c>
      <c r="E160" s="87" t="s">
        <v>466</v>
      </c>
      <c r="F160" s="87" t="s">
        <v>467</v>
      </c>
      <c r="G160" s="93">
        <v>2821001</v>
      </c>
      <c r="H160" s="87" t="s">
        <v>976</v>
      </c>
      <c r="I160" s="87" t="s">
        <v>214</v>
      </c>
      <c r="J160" s="87" t="s">
        <v>640</v>
      </c>
      <c r="K160" s="94">
        <v>932821</v>
      </c>
      <c r="L160" s="95">
        <v>956739</v>
      </c>
      <c r="M160" s="87">
        <v>932821</v>
      </c>
      <c r="P160" s="87">
        <v>0</v>
      </c>
      <c r="Q160" s="87">
        <v>0</v>
      </c>
      <c r="R160" s="87">
        <v>0</v>
      </c>
      <c r="S160" s="87">
        <v>0</v>
      </c>
      <c r="T160" s="87">
        <v>0</v>
      </c>
      <c r="U160" s="87" t="s">
        <v>470</v>
      </c>
      <c r="V160" s="87" t="s">
        <v>641</v>
      </c>
      <c r="W160" s="87" t="s">
        <v>642</v>
      </c>
    </row>
    <row r="161" spans="1:23" x14ac:dyDescent="0.3">
      <c r="A161" s="30" t="str">
        <f>VLOOKUP(I161,'Table (3)'!$B$3:$C$216,2,FALSE)</f>
        <v>TAXES CAPITALIZED-RKPRT-JEFF EHV</v>
      </c>
      <c r="B161" s="87">
        <v>50</v>
      </c>
      <c r="C161" s="87">
        <v>120</v>
      </c>
      <c r="D161" s="87" t="s">
        <v>971</v>
      </c>
      <c r="E161" s="87" t="s">
        <v>466</v>
      </c>
      <c r="F161" s="87" t="s">
        <v>467</v>
      </c>
      <c r="G161" s="93">
        <v>2821001</v>
      </c>
      <c r="H161" s="87" t="s">
        <v>977</v>
      </c>
      <c r="I161" s="87" t="s">
        <v>221</v>
      </c>
      <c r="J161" s="87" t="s">
        <v>640</v>
      </c>
      <c r="K161" s="94">
        <v>-785450</v>
      </c>
      <c r="L161" s="95">
        <v>-785450</v>
      </c>
      <c r="M161" s="87">
        <v>-785450</v>
      </c>
      <c r="P161" s="87">
        <v>0</v>
      </c>
      <c r="Q161" s="87">
        <v>0</v>
      </c>
      <c r="R161" s="87">
        <v>0</v>
      </c>
      <c r="S161" s="87">
        <v>0</v>
      </c>
      <c r="T161" s="87">
        <v>0</v>
      </c>
      <c r="U161" s="87" t="s">
        <v>470</v>
      </c>
      <c r="V161" s="87" t="s">
        <v>641</v>
      </c>
      <c r="W161" s="87" t="s">
        <v>642</v>
      </c>
    </row>
    <row r="162" spans="1:23" x14ac:dyDescent="0.3">
      <c r="A162" s="30" t="str">
        <f>VLOOKUP(I162,'Table (3)'!$B$3:$C$216,2,FALSE)</f>
        <v>TAXES CAPITALIZED-RKPRT-JEFF EHV</v>
      </c>
      <c r="B162" s="87">
        <v>50</v>
      </c>
      <c r="C162" s="87">
        <v>120</v>
      </c>
      <c r="D162" s="87" t="s">
        <v>971</v>
      </c>
      <c r="E162" s="87" t="s">
        <v>466</v>
      </c>
      <c r="F162" s="87" t="s">
        <v>467</v>
      </c>
      <c r="G162" s="93">
        <v>2821001</v>
      </c>
      <c r="H162" s="87" t="s">
        <v>978</v>
      </c>
      <c r="I162" s="87" t="s">
        <v>223</v>
      </c>
      <c r="J162" s="87" t="s">
        <v>640</v>
      </c>
      <c r="K162" s="94">
        <v>785450</v>
      </c>
      <c r="L162" s="95">
        <v>785450</v>
      </c>
      <c r="M162" s="87">
        <v>785450</v>
      </c>
      <c r="P162" s="87">
        <v>0</v>
      </c>
      <c r="Q162" s="87">
        <v>0</v>
      </c>
      <c r="R162" s="87">
        <v>0</v>
      </c>
      <c r="S162" s="87">
        <v>0</v>
      </c>
      <c r="T162" s="87">
        <v>0</v>
      </c>
      <c r="U162" s="87" t="s">
        <v>470</v>
      </c>
      <c r="V162" s="87" t="s">
        <v>641</v>
      </c>
      <c r="W162" s="87" t="s">
        <v>642</v>
      </c>
    </row>
    <row r="163" spans="1:23" x14ac:dyDescent="0.3">
      <c r="A163" s="30" t="str">
        <f>VLOOKUP(I163,'Table (3)'!$B$3:$C$216,2,FALSE)</f>
        <v>PENSIONS CAPITALIZED</v>
      </c>
      <c r="B163" s="87">
        <v>50</v>
      </c>
      <c r="C163" s="87">
        <v>120</v>
      </c>
      <c r="D163" s="87" t="s">
        <v>971</v>
      </c>
      <c r="E163" s="87" t="s">
        <v>466</v>
      </c>
      <c r="F163" s="87" t="s">
        <v>467</v>
      </c>
      <c r="G163" s="93">
        <v>2821001</v>
      </c>
      <c r="H163" s="87" t="s">
        <v>33</v>
      </c>
      <c r="I163" s="87" t="s">
        <v>224</v>
      </c>
      <c r="J163" s="87" t="s">
        <v>640</v>
      </c>
      <c r="K163" s="94">
        <v>-361214</v>
      </c>
      <c r="L163" s="95">
        <v>-361214</v>
      </c>
      <c r="M163" s="87">
        <v>-361214</v>
      </c>
      <c r="P163" s="87">
        <v>0</v>
      </c>
      <c r="Q163" s="87">
        <v>0</v>
      </c>
      <c r="R163" s="87">
        <v>0</v>
      </c>
      <c r="S163" s="87">
        <v>0</v>
      </c>
      <c r="T163" s="87">
        <v>0</v>
      </c>
      <c r="U163" s="87" t="s">
        <v>470</v>
      </c>
      <c r="V163" s="87" t="s">
        <v>641</v>
      </c>
      <c r="W163" s="87" t="s">
        <v>642</v>
      </c>
    </row>
    <row r="164" spans="1:23" x14ac:dyDescent="0.3">
      <c r="A164" s="30" t="str">
        <f>VLOOKUP(I164,'Table (3)'!$B$3:$C$216,2,FALSE)</f>
        <v>PENSIONS CAPITALIZED</v>
      </c>
      <c r="B164" s="87">
        <v>50</v>
      </c>
      <c r="C164" s="87">
        <v>120</v>
      </c>
      <c r="D164" s="87" t="s">
        <v>971</v>
      </c>
      <c r="E164" s="87" t="s">
        <v>466</v>
      </c>
      <c r="F164" s="87" t="s">
        <v>467</v>
      </c>
      <c r="G164" s="93">
        <v>2821001</v>
      </c>
      <c r="H164" s="87" t="s">
        <v>505</v>
      </c>
      <c r="I164" s="87" t="s">
        <v>226</v>
      </c>
      <c r="J164" s="87" t="s">
        <v>640</v>
      </c>
      <c r="K164" s="94">
        <v>361214</v>
      </c>
      <c r="L164" s="95">
        <v>361214</v>
      </c>
      <c r="M164" s="87">
        <v>361214</v>
      </c>
      <c r="P164" s="87">
        <v>0</v>
      </c>
      <c r="Q164" s="87">
        <v>0</v>
      </c>
      <c r="R164" s="87">
        <v>0</v>
      </c>
      <c r="S164" s="87">
        <v>0</v>
      </c>
      <c r="T164" s="87">
        <v>0</v>
      </c>
      <c r="U164" s="87" t="s">
        <v>470</v>
      </c>
      <c r="V164" s="87" t="s">
        <v>641</v>
      </c>
      <c r="W164" s="87" t="s">
        <v>642</v>
      </c>
    </row>
    <row r="165" spans="1:23" x14ac:dyDescent="0.3">
      <c r="A165" s="30" t="str">
        <f>VLOOKUP(I165,'Table (3)'!$B$3:$C$216,2,FALSE)</f>
        <v>PENSIONS CAPITALIZED-RKPRT-SULL EHV</v>
      </c>
      <c r="B165" s="87">
        <v>50</v>
      </c>
      <c r="C165" s="87">
        <v>120</v>
      </c>
      <c r="D165" s="87" t="s">
        <v>971</v>
      </c>
      <c r="E165" s="87" t="s">
        <v>466</v>
      </c>
      <c r="F165" s="87" t="s">
        <v>467</v>
      </c>
      <c r="G165" s="93">
        <v>2821001</v>
      </c>
      <c r="H165" s="87" t="s">
        <v>979</v>
      </c>
      <c r="I165" s="87" t="s">
        <v>227</v>
      </c>
      <c r="J165" s="87" t="s">
        <v>640</v>
      </c>
      <c r="K165" s="94">
        <v>-10701.95</v>
      </c>
      <c r="L165" s="95">
        <v>-10701.95</v>
      </c>
      <c r="M165" s="87">
        <v>-10701.95</v>
      </c>
      <c r="P165" s="87">
        <v>0</v>
      </c>
      <c r="Q165" s="87">
        <v>0</v>
      </c>
      <c r="R165" s="87">
        <v>0</v>
      </c>
      <c r="S165" s="87">
        <v>0</v>
      </c>
      <c r="T165" s="87">
        <v>0</v>
      </c>
      <c r="U165" s="87" t="s">
        <v>470</v>
      </c>
      <c r="V165" s="87" t="s">
        <v>641</v>
      </c>
      <c r="W165" s="87" t="s">
        <v>642</v>
      </c>
    </row>
    <row r="166" spans="1:23" x14ac:dyDescent="0.3">
      <c r="A166" s="30" t="str">
        <f>VLOOKUP(I166,'Table (3)'!$B$3:$C$216,2,FALSE)</f>
        <v>PENSIONS CAPITALIZED-RKPRT-SULL EHV</v>
      </c>
      <c r="B166" s="87">
        <v>50</v>
      </c>
      <c r="C166" s="87">
        <v>120</v>
      </c>
      <c r="D166" s="87" t="s">
        <v>971</v>
      </c>
      <c r="E166" s="87" t="s">
        <v>466</v>
      </c>
      <c r="F166" s="87" t="s">
        <v>467</v>
      </c>
      <c r="G166" s="93">
        <v>2821001</v>
      </c>
      <c r="H166" s="87" t="s">
        <v>980</v>
      </c>
      <c r="I166" s="87" t="s">
        <v>229</v>
      </c>
      <c r="J166" s="87" t="s">
        <v>640</v>
      </c>
      <c r="K166" s="94">
        <v>10434</v>
      </c>
      <c r="L166" s="95">
        <v>10702</v>
      </c>
      <c r="M166" s="87">
        <v>10434</v>
      </c>
      <c r="P166" s="87">
        <v>0</v>
      </c>
      <c r="Q166" s="87">
        <v>0</v>
      </c>
      <c r="R166" s="87">
        <v>0</v>
      </c>
      <c r="S166" s="87">
        <v>0</v>
      </c>
      <c r="T166" s="87">
        <v>0</v>
      </c>
      <c r="U166" s="87" t="s">
        <v>470</v>
      </c>
      <c r="V166" s="87" t="s">
        <v>641</v>
      </c>
      <c r="W166" s="87" t="s">
        <v>642</v>
      </c>
    </row>
    <row r="167" spans="1:23" x14ac:dyDescent="0.3">
      <c r="A167" s="30" t="str">
        <f>VLOOKUP(I167,'Table (3)'!$B$3:$C$216,2,FALSE)</f>
        <v>PENSIONS CAPITALIZED - RKPRT-JEFF EHV</v>
      </c>
      <c r="B167" s="87">
        <v>50</v>
      </c>
      <c r="C167" s="87">
        <v>120</v>
      </c>
      <c r="D167" s="87" t="s">
        <v>971</v>
      </c>
      <c r="E167" s="87" t="s">
        <v>466</v>
      </c>
      <c r="F167" s="87" t="s">
        <v>467</v>
      </c>
      <c r="G167" s="93">
        <v>2821001</v>
      </c>
      <c r="H167" s="87" t="s">
        <v>981</v>
      </c>
      <c r="I167" s="87" t="s">
        <v>236</v>
      </c>
      <c r="J167" s="87" t="s">
        <v>640</v>
      </c>
      <c r="K167" s="94">
        <v>-15517</v>
      </c>
      <c r="L167" s="95">
        <v>-15517</v>
      </c>
      <c r="M167" s="87">
        <v>-15517</v>
      </c>
      <c r="P167" s="87">
        <v>0</v>
      </c>
      <c r="Q167" s="87">
        <v>0</v>
      </c>
      <c r="R167" s="87">
        <v>0</v>
      </c>
      <c r="S167" s="87">
        <v>0</v>
      </c>
      <c r="T167" s="87">
        <v>0</v>
      </c>
      <c r="U167" s="87" t="s">
        <v>470</v>
      </c>
      <c r="V167" s="87" t="s">
        <v>641</v>
      </c>
      <c r="W167" s="87" t="s">
        <v>642</v>
      </c>
    </row>
    <row r="168" spans="1:23" x14ac:dyDescent="0.3">
      <c r="A168" s="30" t="str">
        <f>VLOOKUP(I168,'Table (3)'!$B$3:$C$216,2,FALSE)</f>
        <v>PENSIONS CAPITALIZED - RKPRT-JEFF EHV</v>
      </c>
      <c r="B168" s="87">
        <v>50</v>
      </c>
      <c r="C168" s="87">
        <v>120</v>
      </c>
      <c r="D168" s="87" t="s">
        <v>971</v>
      </c>
      <c r="E168" s="87" t="s">
        <v>466</v>
      </c>
      <c r="F168" s="87" t="s">
        <v>467</v>
      </c>
      <c r="G168" s="93">
        <v>2821001</v>
      </c>
      <c r="H168" s="87" t="s">
        <v>982</v>
      </c>
      <c r="I168" s="87" t="s">
        <v>238</v>
      </c>
      <c r="J168" s="87" t="s">
        <v>640</v>
      </c>
      <c r="K168" s="94">
        <v>15517</v>
      </c>
      <c r="L168" s="95">
        <v>15517</v>
      </c>
      <c r="M168" s="87">
        <v>15517</v>
      </c>
      <c r="P168" s="87">
        <v>0</v>
      </c>
      <c r="Q168" s="87">
        <v>0</v>
      </c>
      <c r="R168" s="87">
        <v>0</v>
      </c>
      <c r="S168" s="87">
        <v>0</v>
      </c>
      <c r="T168" s="87">
        <v>0</v>
      </c>
      <c r="U168" s="87" t="s">
        <v>470</v>
      </c>
      <c r="V168" s="87" t="s">
        <v>641</v>
      </c>
      <c r="W168" s="87" t="s">
        <v>642</v>
      </c>
    </row>
    <row r="169" spans="1:23" x14ac:dyDescent="0.3">
      <c r="A169" s="30" t="str">
        <f>VLOOKUP(I169,'Table (3)'!$B$3:$C$216,2,FALSE)</f>
        <v>SAVINGS PLAN CAPITALIZED</v>
      </c>
      <c r="B169" s="87">
        <v>50</v>
      </c>
      <c r="C169" s="87">
        <v>120</v>
      </c>
      <c r="D169" s="87" t="s">
        <v>971</v>
      </c>
      <c r="E169" s="87" t="s">
        <v>466</v>
      </c>
      <c r="F169" s="87" t="s">
        <v>467</v>
      </c>
      <c r="G169" s="93">
        <v>2821001</v>
      </c>
      <c r="H169" s="87" t="s">
        <v>35</v>
      </c>
      <c r="I169" s="87" t="s">
        <v>240</v>
      </c>
      <c r="J169" s="87" t="s">
        <v>640</v>
      </c>
      <c r="K169" s="94">
        <v>-159607</v>
      </c>
      <c r="L169" s="95">
        <v>-159607</v>
      </c>
      <c r="M169" s="87">
        <v>-159607</v>
      </c>
      <c r="P169" s="87">
        <v>0</v>
      </c>
      <c r="Q169" s="87">
        <v>0</v>
      </c>
      <c r="R169" s="87">
        <v>0</v>
      </c>
      <c r="S169" s="87">
        <v>0</v>
      </c>
      <c r="T169" s="87">
        <v>0</v>
      </c>
      <c r="U169" s="87" t="s">
        <v>470</v>
      </c>
      <c r="V169" s="87" t="s">
        <v>641</v>
      </c>
      <c r="W169" s="87" t="s">
        <v>642</v>
      </c>
    </row>
    <row r="170" spans="1:23" x14ac:dyDescent="0.3">
      <c r="A170" s="30" t="str">
        <f>VLOOKUP(I170,'Table (3)'!$B$3:$C$216,2,FALSE)</f>
        <v>SAVINGS PLAN CAPITALIZED</v>
      </c>
      <c r="B170" s="87">
        <v>50</v>
      </c>
      <c r="C170" s="87">
        <v>120</v>
      </c>
      <c r="D170" s="87" t="s">
        <v>971</v>
      </c>
      <c r="E170" s="87" t="s">
        <v>466</v>
      </c>
      <c r="F170" s="87" t="s">
        <v>467</v>
      </c>
      <c r="G170" s="93">
        <v>2821001</v>
      </c>
      <c r="H170" s="87" t="s">
        <v>506</v>
      </c>
      <c r="I170" s="87" t="s">
        <v>242</v>
      </c>
      <c r="J170" s="87" t="s">
        <v>640</v>
      </c>
      <c r="K170" s="94">
        <v>159607</v>
      </c>
      <c r="L170" s="95">
        <v>159607</v>
      </c>
      <c r="M170" s="87">
        <v>159607</v>
      </c>
      <c r="P170" s="87">
        <v>0</v>
      </c>
      <c r="Q170" s="87">
        <v>0</v>
      </c>
      <c r="R170" s="87">
        <v>0</v>
      </c>
      <c r="S170" s="87">
        <v>0</v>
      </c>
      <c r="T170" s="87">
        <v>0</v>
      </c>
      <c r="U170" s="87" t="s">
        <v>470</v>
      </c>
      <c r="V170" s="87" t="s">
        <v>641</v>
      </c>
      <c r="W170" s="87" t="s">
        <v>642</v>
      </c>
    </row>
    <row r="171" spans="1:23" x14ac:dyDescent="0.3">
      <c r="A171" s="30" t="str">
        <f>VLOOKUP(I171,'Table (3)'!$B$3:$C$216,2,FALSE)</f>
        <v>SAVINGS PLAN CAPITALIZED-RKPRT-SULL EHV</v>
      </c>
      <c r="B171" s="87">
        <v>50</v>
      </c>
      <c r="C171" s="87">
        <v>120</v>
      </c>
      <c r="D171" s="87" t="s">
        <v>971</v>
      </c>
      <c r="E171" s="87" t="s">
        <v>466</v>
      </c>
      <c r="F171" s="87" t="s">
        <v>467</v>
      </c>
      <c r="G171" s="93">
        <v>2821001</v>
      </c>
      <c r="H171" s="87" t="s">
        <v>983</v>
      </c>
      <c r="I171" s="87" t="s">
        <v>243</v>
      </c>
      <c r="J171" s="87" t="s">
        <v>640</v>
      </c>
      <c r="K171" s="94">
        <v>-6042</v>
      </c>
      <c r="L171" s="95">
        <v>-6042</v>
      </c>
      <c r="M171" s="87">
        <v>-6042</v>
      </c>
      <c r="P171" s="87">
        <v>0</v>
      </c>
      <c r="Q171" s="87">
        <v>0</v>
      </c>
      <c r="R171" s="87">
        <v>0</v>
      </c>
      <c r="S171" s="87">
        <v>0</v>
      </c>
      <c r="T171" s="87">
        <v>0</v>
      </c>
      <c r="U171" s="87" t="s">
        <v>470</v>
      </c>
      <c r="V171" s="87" t="s">
        <v>641</v>
      </c>
      <c r="W171" s="87" t="s">
        <v>642</v>
      </c>
    </row>
    <row r="172" spans="1:23" x14ac:dyDescent="0.3">
      <c r="A172" s="30" t="str">
        <f>VLOOKUP(I172,'Table (3)'!$B$3:$C$216,2,FALSE)</f>
        <v>SAVINGS PLAN CAPITALIZED-RKPRT-SULL EHV</v>
      </c>
      <c r="B172" s="87">
        <v>50</v>
      </c>
      <c r="C172" s="87">
        <v>120</v>
      </c>
      <c r="D172" s="87" t="s">
        <v>971</v>
      </c>
      <c r="E172" s="87" t="s">
        <v>466</v>
      </c>
      <c r="F172" s="87" t="s">
        <v>467</v>
      </c>
      <c r="G172" s="93">
        <v>2821001</v>
      </c>
      <c r="H172" s="87" t="s">
        <v>984</v>
      </c>
      <c r="I172" s="87" t="s">
        <v>245</v>
      </c>
      <c r="J172" s="87" t="s">
        <v>640</v>
      </c>
      <c r="K172" s="94">
        <v>5892</v>
      </c>
      <c r="L172" s="95">
        <v>6042</v>
      </c>
      <c r="M172" s="87">
        <v>5892</v>
      </c>
      <c r="P172" s="87">
        <v>0</v>
      </c>
      <c r="Q172" s="87">
        <v>0</v>
      </c>
      <c r="R172" s="87">
        <v>0</v>
      </c>
      <c r="S172" s="87">
        <v>0</v>
      </c>
      <c r="T172" s="87">
        <v>0</v>
      </c>
      <c r="U172" s="87" t="s">
        <v>470</v>
      </c>
      <c r="V172" s="87" t="s">
        <v>641</v>
      </c>
      <c r="W172" s="87" t="s">
        <v>642</v>
      </c>
    </row>
    <row r="173" spans="1:23" x14ac:dyDescent="0.3">
      <c r="A173" s="30" t="str">
        <f>VLOOKUP(I173,'Table (3)'!$B$3:$C$216,2,FALSE)</f>
        <v>SAVINGS PLAN CAPITALIZED - RKPRT-JEFF EHV</v>
      </c>
      <c r="B173" s="87">
        <v>50</v>
      </c>
      <c r="C173" s="87">
        <v>120</v>
      </c>
      <c r="D173" s="87" t="s">
        <v>971</v>
      </c>
      <c r="E173" s="87" t="s">
        <v>466</v>
      </c>
      <c r="F173" s="87" t="s">
        <v>467</v>
      </c>
      <c r="G173" s="93">
        <v>2821001</v>
      </c>
      <c r="H173" s="87" t="s">
        <v>985</v>
      </c>
      <c r="I173" s="87" t="s">
        <v>252</v>
      </c>
      <c r="J173" s="87" t="s">
        <v>640</v>
      </c>
      <c r="K173" s="94">
        <v>-6069</v>
      </c>
      <c r="L173" s="95">
        <v>-6069</v>
      </c>
      <c r="M173" s="87">
        <v>-6069</v>
      </c>
      <c r="P173" s="87">
        <v>0</v>
      </c>
      <c r="Q173" s="87">
        <v>0</v>
      </c>
      <c r="R173" s="87">
        <v>0</v>
      </c>
      <c r="S173" s="87">
        <v>0</v>
      </c>
      <c r="T173" s="87">
        <v>0</v>
      </c>
      <c r="U173" s="87" t="s">
        <v>470</v>
      </c>
      <c r="V173" s="87" t="s">
        <v>641</v>
      </c>
      <c r="W173" s="87" t="s">
        <v>642</v>
      </c>
    </row>
    <row r="174" spans="1:23" x14ac:dyDescent="0.3">
      <c r="A174" s="30" t="str">
        <f>VLOOKUP(I174,'Table (3)'!$B$3:$C$216,2,FALSE)</f>
        <v>SAVINGS PLAN CAPITALIZED - RKPRT-JEFF EHV</v>
      </c>
      <c r="B174" s="87">
        <v>50</v>
      </c>
      <c r="C174" s="87">
        <v>120</v>
      </c>
      <c r="D174" s="87" t="s">
        <v>971</v>
      </c>
      <c r="E174" s="87" t="s">
        <v>466</v>
      </c>
      <c r="F174" s="87" t="s">
        <v>467</v>
      </c>
      <c r="G174" s="93">
        <v>2821001</v>
      </c>
      <c r="H174" s="87" t="s">
        <v>986</v>
      </c>
      <c r="I174" s="87" t="s">
        <v>254</v>
      </c>
      <c r="J174" s="87" t="s">
        <v>640</v>
      </c>
      <c r="K174" s="94">
        <v>6069</v>
      </c>
      <c r="L174" s="95">
        <v>6069</v>
      </c>
      <c r="M174" s="87">
        <v>6069</v>
      </c>
      <c r="P174" s="87">
        <v>0</v>
      </c>
      <c r="Q174" s="87">
        <v>0</v>
      </c>
      <c r="R174" s="87">
        <v>0</v>
      </c>
      <c r="S174" s="87">
        <v>0</v>
      </c>
      <c r="T174" s="87">
        <v>0</v>
      </c>
      <c r="U174" s="87" t="s">
        <v>470</v>
      </c>
      <c r="V174" s="87" t="s">
        <v>641</v>
      </c>
      <c r="W174" s="87" t="s">
        <v>642</v>
      </c>
    </row>
    <row r="175" spans="1:23" x14ac:dyDescent="0.3">
      <c r="A175" s="30" t="str">
        <f>VLOOKUP(I175,'Table (3)'!$B$3:$C$216,2,FALSE)</f>
        <v>CIAC - BK RECEIPTS - STEEL DYNAMICS</v>
      </c>
      <c r="B175" s="87">
        <v>50</v>
      </c>
      <c r="C175" s="87">
        <v>120</v>
      </c>
      <c r="D175" s="87" t="s">
        <v>971</v>
      </c>
      <c r="E175" s="87" t="s">
        <v>466</v>
      </c>
      <c r="F175" s="87" t="s">
        <v>467</v>
      </c>
      <c r="G175" s="93">
        <v>2821001</v>
      </c>
      <c r="H175" s="87" t="s">
        <v>987</v>
      </c>
      <c r="I175" s="87" t="s">
        <v>258</v>
      </c>
      <c r="J175" s="87" t="s">
        <v>640</v>
      </c>
      <c r="K175" s="94">
        <v>0</v>
      </c>
      <c r="L175" s="95">
        <v>-2032.1</v>
      </c>
      <c r="M175" s="87">
        <v>0</v>
      </c>
      <c r="P175" s="87">
        <v>0</v>
      </c>
      <c r="Q175" s="87">
        <v>0</v>
      </c>
      <c r="R175" s="87">
        <v>0</v>
      </c>
      <c r="S175" s="87">
        <v>0</v>
      </c>
      <c r="T175" s="87">
        <v>0</v>
      </c>
      <c r="U175" s="87" t="s">
        <v>470</v>
      </c>
      <c r="V175" s="87" t="s">
        <v>641</v>
      </c>
      <c r="W175" s="87" t="s">
        <v>642</v>
      </c>
    </row>
    <row r="176" spans="1:23" x14ac:dyDescent="0.3">
      <c r="A176" s="30" t="str">
        <f>VLOOKUP(I176,'Table (3)'!$B$3:$C$216,2,FALSE)</f>
        <v>PERCENT REPAIR ALLOWANCE</v>
      </c>
      <c r="B176" s="87">
        <v>50</v>
      </c>
      <c r="C176" s="87">
        <v>120</v>
      </c>
      <c r="D176" s="87" t="s">
        <v>971</v>
      </c>
      <c r="E176" s="87" t="s">
        <v>466</v>
      </c>
      <c r="F176" s="87" t="s">
        <v>467</v>
      </c>
      <c r="G176" s="93">
        <v>2821001</v>
      </c>
      <c r="H176" s="87" t="s">
        <v>36</v>
      </c>
      <c r="I176" s="87" t="s">
        <v>268</v>
      </c>
      <c r="J176" s="87" t="s">
        <v>640</v>
      </c>
      <c r="K176" s="94">
        <v>-11940902.75</v>
      </c>
      <c r="L176" s="95">
        <v>-11940902.75</v>
      </c>
      <c r="M176" s="87">
        <v>-11940902.75</v>
      </c>
      <c r="P176" s="87">
        <v>0</v>
      </c>
      <c r="Q176" s="87">
        <v>0</v>
      </c>
      <c r="R176" s="87">
        <v>0</v>
      </c>
      <c r="S176" s="87">
        <v>0</v>
      </c>
      <c r="T176" s="87">
        <v>0</v>
      </c>
      <c r="U176" s="87" t="s">
        <v>470</v>
      </c>
      <c r="V176" s="87" t="s">
        <v>641</v>
      </c>
      <c r="W176" s="87" t="s">
        <v>642</v>
      </c>
    </row>
    <row r="177" spans="1:23" x14ac:dyDescent="0.3">
      <c r="A177" s="30" t="str">
        <f>VLOOKUP(I177,'Table (3)'!$B$3:$C$216,2,FALSE)</f>
        <v>PERCENT REPAIR ALLOWANCE</v>
      </c>
      <c r="B177" s="87">
        <v>50</v>
      </c>
      <c r="C177" s="87">
        <v>120</v>
      </c>
      <c r="D177" s="87" t="s">
        <v>971</v>
      </c>
      <c r="E177" s="87" t="s">
        <v>466</v>
      </c>
      <c r="F177" s="87" t="s">
        <v>467</v>
      </c>
      <c r="G177" s="93">
        <v>2821001</v>
      </c>
      <c r="H177" s="87" t="s">
        <v>507</v>
      </c>
      <c r="I177" s="87" t="s">
        <v>269</v>
      </c>
      <c r="J177" s="87" t="s">
        <v>640</v>
      </c>
      <c r="K177" s="94">
        <v>9959909</v>
      </c>
      <c r="L177" s="95">
        <v>10198960</v>
      </c>
      <c r="M177" s="87">
        <v>9959909</v>
      </c>
      <c r="P177" s="87">
        <v>0</v>
      </c>
      <c r="Q177" s="87">
        <v>0</v>
      </c>
      <c r="R177" s="87">
        <v>0</v>
      </c>
      <c r="S177" s="87">
        <v>0</v>
      </c>
      <c r="T177" s="87">
        <v>0</v>
      </c>
      <c r="U177" s="87" t="s">
        <v>470</v>
      </c>
      <c r="V177" s="87" t="s">
        <v>641</v>
      </c>
      <c r="W177" s="87" t="s">
        <v>642</v>
      </c>
    </row>
    <row r="178" spans="1:23" x14ac:dyDescent="0.3">
      <c r="A178" s="30" t="str">
        <f>VLOOKUP(I178,'Table (3)'!$B$3:$C$216,2,FALSE)</f>
        <v>CAPITALIZED RELOCATION COSTS</v>
      </c>
      <c r="B178" s="87">
        <v>50</v>
      </c>
      <c r="C178" s="87">
        <v>120</v>
      </c>
      <c r="D178" s="87" t="s">
        <v>971</v>
      </c>
      <c r="E178" s="87" t="s">
        <v>466</v>
      </c>
      <c r="F178" s="87" t="s">
        <v>467</v>
      </c>
      <c r="G178" s="93">
        <v>2821001</v>
      </c>
      <c r="H178" s="87" t="s">
        <v>85</v>
      </c>
      <c r="I178" s="87" t="s">
        <v>272</v>
      </c>
      <c r="J178" s="87" t="s">
        <v>640</v>
      </c>
      <c r="K178" s="94">
        <v>-699255.2</v>
      </c>
      <c r="L178" s="95">
        <v>-690763.85</v>
      </c>
      <c r="M178" s="87">
        <v>-699255.2</v>
      </c>
      <c r="P178" s="87">
        <v>0</v>
      </c>
      <c r="Q178" s="87">
        <v>0</v>
      </c>
      <c r="R178" s="87">
        <v>0</v>
      </c>
      <c r="S178" s="87">
        <v>0</v>
      </c>
      <c r="T178" s="87">
        <v>0</v>
      </c>
      <c r="U178" s="87" t="s">
        <v>470</v>
      </c>
      <c r="V178" s="87" t="s">
        <v>641</v>
      </c>
      <c r="W178" s="87" t="s">
        <v>642</v>
      </c>
    </row>
    <row r="179" spans="1:23" x14ac:dyDescent="0.3">
      <c r="A179" s="30" t="str">
        <f>VLOOKUP(I179,'Table (3)'!$B$3:$C$216,2,FALSE)</f>
        <v>CAPITALIZED RELOCATION COSTS</v>
      </c>
      <c r="B179" s="87">
        <v>50</v>
      </c>
      <c r="C179" s="87">
        <v>120</v>
      </c>
      <c r="D179" s="87" t="s">
        <v>971</v>
      </c>
      <c r="E179" s="87" t="s">
        <v>466</v>
      </c>
      <c r="F179" s="87" t="s">
        <v>467</v>
      </c>
      <c r="G179" s="93">
        <v>2821001</v>
      </c>
      <c r="H179" s="87" t="s">
        <v>509</v>
      </c>
      <c r="I179" s="87" t="s">
        <v>273</v>
      </c>
      <c r="J179" s="87" t="s">
        <v>640</v>
      </c>
      <c r="K179" s="94">
        <v>305487</v>
      </c>
      <c r="L179" s="95">
        <v>335213</v>
      </c>
      <c r="M179" s="87">
        <v>305487</v>
      </c>
      <c r="P179" s="87">
        <v>0</v>
      </c>
      <c r="Q179" s="87">
        <v>0</v>
      </c>
      <c r="R179" s="87">
        <v>0</v>
      </c>
      <c r="S179" s="87">
        <v>0</v>
      </c>
      <c r="T179" s="87">
        <v>0</v>
      </c>
      <c r="U179" s="87" t="s">
        <v>470</v>
      </c>
      <c r="V179" s="87" t="s">
        <v>641</v>
      </c>
      <c r="W179" s="87" t="s">
        <v>642</v>
      </c>
    </row>
    <row r="180" spans="1:23" x14ac:dyDescent="0.3">
      <c r="A180" s="30" t="str">
        <f>VLOOKUP(I180,'Table (3)'!$B$3:$C$216,2,FALSE)</f>
        <v>GAIN ON REACQUIRED DEBT</v>
      </c>
      <c r="B180" s="87">
        <v>50</v>
      </c>
      <c r="C180" s="87">
        <v>120</v>
      </c>
      <c r="D180" s="87" t="s">
        <v>971</v>
      </c>
      <c r="E180" s="87" t="s">
        <v>466</v>
      </c>
      <c r="F180" s="87" t="s">
        <v>467</v>
      </c>
      <c r="G180" s="93">
        <v>2821001</v>
      </c>
      <c r="H180" s="87" t="s">
        <v>129</v>
      </c>
      <c r="I180" s="87" t="s">
        <v>432</v>
      </c>
      <c r="J180" s="87" t="s">
        <v>640</v>
      </c>
      <c r="K180" s="94">
        <v>-402062.15</v>
      </c>
      <c r="L180" s="95">
        <v>-402062.15</v>
      </c>
      <c r="M180" s="87">
        <v>-402062.15</v>
      </c>
      <c r="P180" s="87">
        <v>0</v>
      </c>
      <c r="Q180" s="87">
        <v>0</v>
      </c>
      <c r="R180" s="87">
        <v>0</v>
      </c>
      <c r="S180" s="87">
        <v>0</v>
      </c>
      <c r="T180" s="87">
        <v>0</v>
      </c>
      <c r="U180" s="87" t="s">
        <v>470</v>
      </c>
      <c r="V180" s="87" t="s">
        <v>641</v>
      </c>
      <c r="W180" s="87" t="s">
        <v>642</v>
      </c>
    </row>
    <row r="181" spans="1:23" x14ac:dyDescent="0.3">
      <c r="A181" s="30" t="str">
        <f>VLOOKUP(I181,'Table (3)'!$B$3:$C$216,2,FALSE)</f>
        <v>GAIN ON REACQUIRED DEBT</v>
      </c>
      <c r="B181" s="87">
        <v>50</v>
      </c>
      <c r="C181" s="87">
        <v>120</v>
      </c>
      <c r="D181" s="87" t="s">
        <v>971</v>
      </c>
      <c r="E181" s="87" t="s">
        <v>466</v>
      </c>
      <c r="F181" s="87" t="s">
        <v>467</v>
      </c>
      <c r="G181" s="93">
        <v>2821001</v>
      </c>
      <c r="H181" s="87" t="s">
        <v>515</v>
      </c>
      <c r="I181" s="87" t="s">
        <v>433</v>
      </c>
      <c r="J181" s="87" t="s">
        <v>640</v>
      </c>
      <c r="K181" s="94">
        <v>402062</v>
      </c>
      <c r="L181" s="95">
        <v>402062</v>
      </c>
      <c r="M181" s="87">
        <v>402062</v>
      </c>
      <c r="P181" s="87">
        <v>0</v>
      </c>
      <c r="Q181" s="87">
        <v>0</v>
      </c>
      <c r="R181" s="87">
        <v>0</v>
      </c>
      <c r="S181" s="87">
        <v>0</v>
      </c>
      <c r="T181" s="87">
        <v>0</v>
      </c>
      <c r="U181" s="87" t="s">
        <v>470</v>
      </c>
      <c r="V181" s="87" t="s">
        <v>641</v>
      </c>
      <c r="W181" s="87" t="s">
        <v>642</v>
      </c>
    </row>
    <row r="182" spans="1:23" x14ac:dyDescent="0.3">
      <c r="K182" s="96"/>
      <c r="L182" s="97"/>
    </row>
    <row r="183" spans="1:23" x14ac:dyDescent="0.3">
      <c r="K183" s="96">
        <f>SUBTOTAL(9,K3:K182)</f>
        <v>-1132574521.8900006</v>
      </c>
      <c r="L183" s="97">
        <f>SUBTOTAL(9,L3:L182)</f>
        <v>-1200135173.5000005</v>
      </c>
    </row>
  </sheetData>
  <autoFilter ref="A2:W18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27</vt:i4>
      </vt:variant>
    </vt:vector>
  </HeadingPairs>
  <TitlesOfParts>
    <vt:vector size="70" baseType="lpstr">
      <vt:lpstr>APCo STATEMENT AF</vt:lpstr>
      <vt:lpstr>APCO_2821001</vt:lpstr>
      <vt:lpstr>APCO_2831001</vt:lpstr>
      <vt:lpstr>Table</vt:lpstr>
      <vt:lpstr>APCo STATEMENT AG</vt:lpstr>
      <vt:lpstr>APCO_1901001</vt:lpstr>
      <vt:lpstr>Table (2)</vt:lpstr>
      <vt:lpstr>IM STATEMENT AF</vt:lpstr>
      <vt:lpstr>IMPCO_2821001</vt:lpstr>
      <vt:lpstr>IMPCO_2831001</vt:lpstr>
      <vt:lpstr>Table (3)</vt:lpstr>
      <vt:lpstr>IM STATEMENT AG</vt:lpstr>
      <vt:lpstr>IMPCO_1901001</vt:lpstr>
      <vt:lpstr>Table (4)</vt:lpstr>
      <vt:lpstr>KgPCo STATEMENT AF</vt:lpstr>
      <vt:lpstr>KGPCO_2821001</vt:lpstr>
      <vt:lpstr>KGPCO_2831001</vt:lpstr>
      <vt:lpstr>Table (5)</vt:lpstr>
      <vt:lpstr>KgPCo STATEMENT AG</vt:lpstr>
      <vt:lpstr>KGPCO_1901001</vt:lpstr>
      <vt:lpstr>Table (6)</vt:lpstr>
      <vt:lpstr>KPCo STATEMENT AF</vt:lpstr>
      <vt:lpstr>KYPCO_2821001</vt:lpstr>
      <vt:lpstr>KYPCO_2831001</vt:lpstr>
      <vt:lpstr>Table (7)</vt:lpstr>
      <vt:lpstr>KPCo STATEMENT AG</vt:lpstr>
      <vt:lpstr>KYPCO_1901001</vt:lpstr>
      <vt:lpstr>Table (8)</vt:lpstr>
      <vt:lpstr>OPCo STATEMENT AF</vt:lpstr>
      <vt:lpstr>OPCO_2821001</vt:lpstr>
      <vt:lpstr>OPCO_2831001</vt:lpstr>
      <vt:lpstr>Table (9)</vt:lpstr>
      <vt:lpstr>OPCo STATEMENT AG</vt:lpstr>
      <vt:lpstr>OPCO_1901001</vt:lpstr>
      <vt:lpstr>Table (10)</vt:lpstr>
      <vt:lpstr>WPCo STATEMENT AF</vt:lpstr>
      <vt:lpstr>WPCo GL vs Provision</vt:lpstr>
      <vt:lpstr>WPCO_2821001</vt:lpstr>
      <vt:lpstr>WPCO_2831001</vt:lpstr>
      <vt:lpstr>Table (11)</vt:lpstr>
      <vt:lpstr>WPCo STATEMENT AG</vt:lpstr>
      <vt:lpstr>WPCO_1901001</vt:lpstr>
      <vt:lpstr>Table (12)</vt:lpstr>
      <vt:lpstr>'OPCo STATEMENT AF'!HEADA</vt:lpstr>
      <vt:lpstr>HEADA</vt:lpstr>
      <vt:lpstr>'OPCo STATEMENT AF'!PAGEA</vt:lpstr>
      <vt:lpstr>PAGEA</vt:lpstr>
      <vt:lpstr>'APCo STATEMENT AF'!Print_Area</vt:lpstr>
      <vt:lpstr>'IM STATEMENT AF'!Print_Area</vt:lpstr>
      <vt:lpstr>'IM STATEMENT AG'!Print_Area</vt:lpstr>
      <vt:lpstr>'KgPCo STATEMENT AF'!Print_Area</vt:lpstr>
      <vt:lpstr>'KgPCo STATEMENT AG'!Print_Area</vt:lpstr>
      <vt:lpstr>'KPCo STATEMENT AF'!Print_Area</vt:lpstr>
      <vt:lpstr>'KPCo STATEMENT AG'!Print_Area</vt:lpstr>
      <vt:lpstr>'OPCo STATEMENT AF'!Print_Area</vt:lpstr>
      <vt:lpstr>'OPCo STATEMENT AG'!Print_Area</vt:lpstr>
      <vt:lpstr>'WPCo STATEMENT AF'!Print_Area</vt:lpstr>
      <vt:lpstr>'WPCo STATEMENT AG'!Print_Area</vt:lpstr>
      <vt:lpstr>'APCo STATEMENT AF'!Print_Titles</vt:lpstr>
      <vt:lpstr>'APCo STATEMENT AG'!Print_Titles</vt:lpstr>
      <vt:lpstr>'IM STATEMENT AF'!Print_Titles</vt:lpstr>
      <vt:lpstr>'IM STATEMENT AG'!Print_Titles</vt:lpstr>
      <vt:lpstr>'KgPCo STATEMENT AF'!Print_Titles</vt:lpstr>
      <vt:lpstr>'KgPCo STATEMENT AG'!Print_Titles</vt:lpstr>
      <vt:lpstr>'KPCo STATEMENT AF'!Print_Titles</vt:lpstr>
      <vt:lpstr>'KPCo STATEMENT AG'!Print_Titles</vt:lpstr>
      <vt:lpstr>'OPCo STATEMENT AF'!Print_Titles</vt:lpstr>
      <vt:lpstr>'OPCo STATEMENT AG'!Print_Titles</vt:lpstr>
      <vt:lpstr>'WPCo STATEMENT AF'!Print_Titles</vt:lpstr>
      <vt:lpstr>'WPCo STATEMENT AG'!Print_Titles</vt:lpstr>
    </vt:vector>
  </TitlesOfParts>
  <Company>IT-CPS-8/28/1-(Help#=8-835-3050)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Hunt</dc:creator>
  <cp:lastModifiedBy>s632389</cp:lastModifiedBy>
  <cp:lastPrinted>2017-05-11T21:43:08Z</cp:lastPrinted>
  <dcterms:created xsi:type="dcterms:W3CDTF">2004-04-30T19:55:52Z</dcterms:created>
  <dcterms:modified xsi:type="dcterms:W3CDTF">2017-05-25T21:27:51Z</dcterms:modified>
</cp:coreProperties>
</file>